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tzaneen-my.sharepoint.com/personal/lizll_tzaneen_gov_za/Documents/INSURANCE/2024/Tender 2024 2027/GTM FAR Unaudited/"/>
    </mc:Choice>
  </mc:AlternateContent>
  <xr:revisionPtr revIDLastSave="2" documentId="13_ncr:1_{C71A1265-FCCE-40BC-8413-8D6DCE0958EE}" xr6:coauthVersionLast="47" xr6:coauthVersionMax="47" xr10:uidLastSave="{3B09D843-3A57-4041-BD42-29890827FD03}"/>
  <bookViews>
    <workbookView xWindow="-120" yWindow="-120" windowWidth="29040" windowHeight="15720" activeTab="1" xr2:uid="{D226A232-6A75-4B23-A992-48BC96A962C4}"/>
  </bookViews>
  <sheets>
    <sheet name="Consolidated Lease Reg 2024" sheetId="1" r:id="rId1"/>
    <sheet name="Disclosure" sheetId="2" r:id="rId2"/>
  </sheets>
  <definedNames>
    <definedName name="_xlnm._FilterDatabase" localSheetId="0" hidden="1">'Consolidated Lease Reg 2024'!$A$5:$AH$29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9" i="1" l="1"/>
  <c r="L239" i="1"/>
  <c r="K239" i="1"/>
  <c r="J239" i="1"/>
  <c r="I239" i="1"/>
  <c r="H239" i="1"/>
  <c r="U235" i="1"/>
  <c r="T235" i="1"/>
  <c r="S235" i="1"/>
  <c r="R235" i="1"/>
  <c r="Q235" i="1"/>
  <c r="P235" i="1"/>
  <c r="N235" i="1"/>
  <c r="U234" i="1"/>
  <c r="T234" i="1"/>
  <c r="S234" i="1"/>
  <c r="R234" i="1"/>
  <c r="Q234" i="1"/>
  <c r="P234" i="1"/>
  <c r="N234" i="1"/>
  <c r="U233" i="1"/>
  <c r="T233" i="1"/>
  <c r="S233" i="1"/>
  <c r="R233" i="1"/>
  <c r="Q233" i="1"/>
  <c r="P233" i="1"/>
  <c r="N233" i="1"/>
  <c r="U232" i="1"/>
  <c r="T232" i="1"/>
  <c r="S232" i="1"/>
  <c r="R232" i="1"/>
  <c r="Q232" i="1"/>
  <c r="P232" i="1"/>
  <c r="N232" i="1"/>
  <c r="U231" i="1"/>
  <c r="T231" i="1"/>
  <c r="S231" i="1"/>
  <c r="R231" i="1"/>
  <c r="Q231" i="1"/>
  <c r="P231" i="1"/>
  <c r="N231" i="1"/>
  <c r="U230" i="1"/>
  <c r="T230" i="1"/>
  <c r="S230" i="1"/>
  <c r="R230" i="1"/>
  <c r="Q230" i="1"/>
  <c r="P230" i="1"/>
  <c r="N230" i="1"/>
  <c r="U229" i="1"/>
  <c r="T229" i="1"/>
  <c r="S229" i="1"/>
  <c r="R229" i="1"/>
  <c r="Q229" i="1"/>
  <c r="P229" i="1"/>
  <c r="Z229" i="1" s="1"/>
  <c r="AA229" i="1" s="1"/>
  <c r="N229" i="1"/>
  <c r="U228" i="1"/>
  <c r="T228" i="1"/>
  <c r="S228" i="1"/>
  <c r="R228" i="1"/>
  <c r="Q228" i="1"/>
  <c r="P228" i="1"/>
  <c r="N228" i="1"/>
  <c r="U227" i="1"/>
  <c r="T227" i="1"/>
  <c r="S227" i="1"/>
  <c r="R227" i="1"/>
  <c r="Q227" i="1"/>
  <c r="P227" i="1"/>
  <c r="N227" i="1"/>
  <c r="U226" i="1"/>
  <c r="T226" i="1"/>
  <c r="S226" i="1"/>
  <c r="R226" i="1"/>
  <c r="Q226" i="1"/>
  <c r="P226" i="1"/>
  <c r="N226" i="1"/>
  <c r="U225" i="1"/>
  <c r="T225" i="1"/>
  <c r="S225" i="1"/>
  <c r="R225" i="1"/>
  <c r="Q225" i="1"/>
  <c r="P225" i="1"/>
  <c r="N225" i="1"/>
  <c r="U224" i="1"/>
  <c r="T224" i="1"/>
  <c r="S224" i="1"/>
  <c r="R224" i="1"/>
  <c r="Q224" i="1"/>
  <c r="P224" i="1"/>
  <c r="N224" i="1"/>
  <c r="U223" i="1"/>
  <c r="T223" i="1"/>
  <c r="S223" i="1"/>
  <c r="R223" i="1"/>
  <c r="Q223" i="1"/>
  <c r="P223" i="1"/>
  <c r="N223" i="1"/>
  <c r="U222" i="1"/>
  <c r="T222" i="1"/>
  <c r="S222" i="1"/>
  <c r="R222" i="1"/>
  <c r="Q222" i="1"/>
  <c r="P222" i="1"/>
  <c r="N222" i="1"/>
  <c r="U221" i="1"/>
  <c r="T221" i="1"/>
  <c r="S221" i="1"/>
  <c r="R221" i="1"/>
  <c r="Q221" i="1"/>
  <c r="P221" i="1"/>
  <c r="N221" i="1"/>
  <c r="U220" i="1"/>
  <c r="T220" i="1"/>
  <c r="S220" i="1"/>
  <c r="R220" i="1"/>
  <c r="Q220" i="1"/>
  <c r="P220" i="1"/>
  <c r="N220" i="1"/>
  <c r="U219" i="1"/>
  <c r="T219" i="1"/>
  <c r="S219" i="1"/>
  <c r="R219" i="1"/>
  <c r="Q219" i="1"/>
  <c r="P219" i="1"/>
  <c r="N219" i="1"/>
  <c r="U218" i="1"/>
  <c r="T218" i="1"/>
  <c r="S218" i="1"/>
  <c r="R218" i="1"/>
  <c r="Q218" i="1"/>
  <c r="P218" i="1"/>
  <c r="N218" i="1"/>
  <c r="U217" i="1"/>
  <c r="T217" i="1"/>
  <c r="S217" i="1"/>
  <c r="R217" i="1"/>
  <c r="Q217" i="1"/>
  <c r="P217" i="1"/>
  <c r="N217" i="1"/>
  <c r="U216" i="1"/>
  <c r="T216" i="1"/>
  <c r="S216" i="1"/>
  <c r="R216" i="1"/>
  <c r="Q216" i="1"/>
  <c r="P216" i="1"/>
  <c r="N216" i="1"/>
  <c r="U215" i="1"/>
  <c r="T215" i="1"/>
  <c r="S215" i="1"/>
  <c r="R215" i="1"/>
  <c r="Q215" i="1"/>
  <c r="P215" i="1"/>
  <c r="N215" i="1"/>
  <c r="U214" i="1"/>
  <c r="T214" i="1"/>
  <c r="S214" i="1"/>
  <c r="R214" i="1"/>
  <c r="Q214" i="1"/>
  <c r="P214" i="1"/>
  <c r="N214" i="1"/>
  <c r="U213" i="1"/>
  <c r="T213" i="1"/>
  <c r="S213" i="1"/>
  <c r="R213" i="1"/>
  <c r="Q213" i="1"/>
  <c r="P213" i="1"/>
  <c r="N213" i="1"/>
  <c r="U212" i="1"/>
  <c r="T212" i="1"/>
  <c r="S212" i="1"/>
  <c r="R212" i="1"/>
  <c r="Q212" i="1"/>
  <c r="P212" i="1"/>
  <c r="N212" i="1"/>
  <c r="U211" i="1"/>
  <c r="T211" i="1"/>
  <c r="S211" i="1"/>
  <c r="R211" i="1"/>
  <c r="Q211" i="1"/>
  <c r="P211" i="1"/>
  <c r="N211" i="1"/>
  <c r="U210" i="1"/>
  <c r="T210" i="1"/>
  <c r="S210" i="1"/>
  <c r="R210" i="1"/>
  <c r="Q210" i="1"/>
  <c r="P210" i="1"/>
  <c r="N210" i="1"/>
  <c r="U209" i="1"/>
  <c r="T209" i="1"/>
  <c r="S209" i="1"/>
  <c r="R209" i="1"/>
  <c r="Q209" i="1"/>
  <c r="P209" i="1"/>
  <c r="N209" i="1"/>
  <c r="U208" i="1"/>
  <c r="T208" i="1"/>
  <c r="S208" i="1"/>
  <c r="R208" i="1"/>
  <c r="Q208" i="1"/>
  <c r="P208" i="1"/>
  <c r="N208" i="1"/>
  <c r="U207" i="1"/>
  <c r="T207" i="1"/>
  <c r="S207" i="1"/>
  <c r="R207" i="1"/>
  <c r="Q207" i="1"/>
  <c r="P207" i="1"/>
  <c r="N207" i="1"/>
  <c r="U206" i="1"/>
  <c r="T206" i="1"/>
  <c r="S206" i="1"/>
  <c r="R206" i="1"/>
  <c r="Q206" i="1"/>
  <c r="P206" i="1"/>
  <c r="N206" i="1"/>
  <c r="U205" i="1"/>
  <c r="T205" i="1"/>
  <c r="S205" i="1"/>
  <c r="R205" i="1"/>
  <c r="Q205" i="1"/>
  <c r="P205" i="1"/>
  <c r="N205" i="1"/>
  <c r="U204" i="1"/>
  <c r="T204" i="1"/>
  <c r="S204" i="1"/>
  <c r="R204" i="1"/>
  <c r="Q204" i="1"/>
  <c r="P204" i="1"/>
  <c r="N204" i="1"/>
  <c r="U203" i="1"/>
  <c r="T203" i="1"/>
  <c r="S203" i="1"/>
  <c r="R203" i="1"/>
  <c r="Q203" i="1"/>
  <c r="P203" i="1"/>
  <c r="N203" i="1"/>
  <c r="U202" i="1"/>
  <c r="T202" i="1"/>
  <c r="S202" i="1"/>
  <c r="R202" i="1"/>
  <c r="Q202" i="1"/>
  <c r="P202" i="1"/>
  <c r="N202" i="1"/>
  <c r="U201" i="1"/>
  <c r="T201" i="1"/>
  <c r="S201" i="1"/>
  <c r="R201" i="1"/>
  <c r="Q201" i="1"/>
  <c r="P201" i="1"/>
  <c r="N201" i="1"/>
  <c r="U200" i="1"/>
  <c r="T200" i="1"/>
  <c r="S200" i="1"/>
  <c r="R200" i="1"/>
  <c r="Q200" i="1"/>
  <c r="P200" i="1"/>
  <c r="N200" i="1"/>
  <c r="U199" i="1"/>
  <c r="T199" i="1"/>
  <c r="S199" i="1"/>
  <c r="R199" i="1"/>
  <c r="Q199" i="1"/>
  <c r="P199" i="1"/>
  <c r="N199" i="1"/>
  <c r="U198" i="1"/>
  <c r="T198" i="1"/>
  <c r="S198" i="1"/>
  <c r="R198" i="1"/>
  <c r="Q198" i="1"/>
  <c r="P198" i="1"/>
  <c r="N198" i="1"/>
  <c r="U197" i="1"/>
  <c r="T197" i="1"/>
  <c r="S197" i="1"/>
  <c r="R197" i="1"/>
  <c r="Q197" i="1"/>
  <c r="P197" i="1"/>
  <c r="N197" i="1"/>
  <c r="U196" i="1"/>
  <c r="T196" i="1"/>
  <c r="S196" i="1"/>
  <c r="R196" i="1"/>
  <c r="Q196" i="1"/>
  <c r="P196" i="1"/>
  <c r="N196" i="1"/>
  <c r="U195" i="1"/>
  <c r="T195" i="1"/>
  <c r="S195" i="1"/>
  <c r="R195" i="1"/>
  <c r="Q195" i="1"/>
  <c r="P195" i="1"/>
  <c r="N195" i="1"/>
  <c r="U194" i="1"/>
  <c r="T194" i="1"/>
  <c r="S194" i="1"/>
  <c r="R194" i="1"/>
  <c r="Q194" i="1"/>
  <c r="P194" i="1"/>
  <c r="N194" i="1"/>
  <c r="U193" i="1"/>
  <c r="T193" i="1"/>
  <c r="S193" i="1"/>
  <c r="R193" i="1"/>
  <c r="Q193" i="1"/>
  <c r="P193" i="1"/>
  <c r="N193" i="1"/>
  <c r="U192" i="1"/>
  <c r="T192" i="1"/>
  <c r="S192" i="1"/>
  <c r="R192" i="1"/>
  <c r="Q192" i="1"/>
  <c r="P192" i="1"/>
  <c r="N192" i="1"/>
  <c r="U191" i="1"/>
  <c r="T191" i="1"/>
  <c r="S191" i="1"/>
  <c r="R191" i="1"/>
  <c r="Q191" i="1"/>
  <c r="P191" i="1"/>
  <c r="N191" i="1"/>
  <c r="U190" i="1"/>
  <c r="T190" i="1"/>
  <c r="S190" i="1"/>
  <c r="R190" i="1"/>
  <c r="Q190" i="1"/>
  <c r="P190" i="1"/>
  <c r="N190" i="1"/>
  <c r="U189" i="1"/>
  <c r="T189" i="1"/>
  <c r="S189" i="1"/>
  <c r="R189" i="1"/>
  <c r="Q189" i="1"/>
  <c r="P189" i="1"/>
  <c r="N189" i="1"/>
  <c r="U188" i="1"/>
  <c r="T188" i="1"/>
  <c r="S188" i="1"/>
  <c r="R188" i="1"/>
  <c r="Q188" i="1"/>
  <c r="P188" i="1"/>
  <c r="N188" i="1"/>
  <c r="U187" i="1"/>
  <c r="T187" i="1"/>
  <c r="S187" i="1"/>
  <c r="R187" i="1"/>
  <c r="Q187" i="1"/>
  <c r="P187" i="1"/>
  <c r="Z187" i="1" s="1"/>
  <c r="AA187" i="1" s="1"/>
  <c r="N187" i="1"/>
  <c r="U186" i="1"/>
  <c r="T186" i="1"/>
  <c r="S186" i="1"/>
  <c r="R186" i="1"/>
  <c r="Q186" i="1"/>
  <c r="P186" i="1"/>
  <c r="N186" i="1"/>
  <c r="U185" i="1"/>
  <c r="T185" i="1"/>
  <c r="S185" i="1"/>
  <c r="R185" i="1"/>
  <c r="Q185" i="1"/>
  <c r="P185" i="1"/>
  <c r="N185" i="1"/>
  <c r="U184" i="1"/>
  <c r="T184" i="1"/>
  <c r="S184" i="1"/>
  <c r="R184" i="1"/>
  <c r="Q184" i="1"/>
  <c r="P184" i="1"/>
  <c r="N184" i="1"/>
  <c r="U183" i="1"/>
  <c r="T183" i="1"/>
  <c r="S183" i="1"/>
  <c r="R183" i="1"/>
  <c r="Q183" i="1"/>
  <c r="P183" i="1"/>
  <c r="N183" i="1"/>
  <c r="U182" i="1"/>
  <c r="T182" i="1"/>
  <c r="S182" i="1"/>
  <c r="R182" i="1"/>
  <c r="Q182" i="1"/>
  <c r="P182" i="1"/>
  <c r="Z182" i="1" s="1"/>
  <c r="AA182" i="1" s="1"/>
  <c r="N182" i="1"/>
  <c r="U181" i="1"/>
  <c r="T181" i="1"/>
  <c r="S181" i="1"/>
  <c r="R181" i="1"/>
  <c r="Q181" i="1"/>
  <c r="P181" i="1"/>
  <c r="N181" i="1"/>
  <c r="U180" i="1"/>
  <c r="T180" i="1"/>
  <c r="S180" i="1"/>
  <c r="R180" i="1"/>
  <c r="Q180" i="1"/>
  <c r="P180" i="1"/>
  <c r="N180" i="1"/>
  <c r="U179" i="1"/>
  <c r="T179" i="1"/>
  <c r="S179" i="1"/>
  <c r="R179" i="1"/>
  <c r="Q179" i="1"/>
  <c r="P179" i="1"/>
  <c r="N179" i="1"/>
  <c r="U178" i="1"/>
  <c r="T178" i="1"/>
  <c r="S178" i="1"/>
  <c r="R178" i="1"/>
  <c r="Q178" i="1"/>
  <c r="P178" i="1"/>
  <c r="N178" i="1"/>
  <c r="U177" i="1"/>
  <c r="T177" i="1"/>
  <c r="S177" i="1"/>
  <c r="R177" i="1"/>
  <c r="Q177" i="1"/>
  <c r="P177" i="1"/>
  <c r="N177" i="1"/>
  <c r="U176" i="1"/>
  <c r="T176" i="1"/>
  <c r="S176" i="1"/>
  <c r="R176" i="1"/>
  <c r="Q176" i="1"/>
  <c r="P176" i="1"/>
  <c r="N176" i="1"/>
  <c r="U175" i="1"/>
  <c r="T175" i="1"/>
  <c r="S175" i="1"/>
  <c r="R175" i="1"/>
  <c r="Q175" i="1"/>
  <c r="P175" i="1"/>
  <c r="N175" i="1"/>
  <c r="U174" i="1"/>
  <c r="T174" i="1"/>
  <c r="S174" i="1"/>
  <c r="R174" i="1"/>
  <c r="Q174" i="1"/>
  <c r="P174" i="1"/>
  <c r="N174" i="1"/>
  <c r="U173" i="1"/>
  <c r="T173" i="1"/>
  <c r="S173" i="1"/>
  <c r="R173" i="1"/>
  <c r="Q173" i="1"/>
  <c r="P173" i="1"/>
  <c r="N173" i="1"/>
  <c r="U172" i="1"/>
  <c r="T172" i="1"/>
  <c r="S172" i="1"/>
  <c r="R172" i="1"/>
  <c r="Q172" i="1"/>
  <c r="P172" i="1"/>
  <c r="N172" i="1"/>
  <c r="U171" i="1"/>
  <c r="T171" i="1"/>
  <c r="S171" i="1"/>
  <c r="R171" i="1"/>
  <c r="Q171" i="1"/>
  <c r="P171" i="1"/>
  <c r="N171" i="1"/>
  <c r="U170" i="1"/>
  <c r="T170" i="1"/>
  <c r="S170" i="1"/>
  <c r="R170" i="1"/>
  <c r="Q170" i="1"/>
  <c r="P170" i="1"/>
  <c r="N170" i="1"/>
  <c r="U169" i="1"/>
  <c r="T169" i="1"/>
  <c r="S169" i="1"/>
  <c r="R169" i="1"/>
  <c r="Q169" i="1"/>
  <c r="P169" i="1"/>
  <c r="N169" i="1"/>
  <c r="U168" i="1"/>
  <c r="T168" i="1"/>
  <c r="S168" i="1"/>
  <c r="R168" i="1"/>
  <c r="Q168" i="1"/>
  <c r="P168" i="1"/>
  <c r="N168" i="1"/>
  <c r="U167" i="1"/>
  <c r="T167" i="1"/>
  <c r="S167" i="1"/>
  <c r="R167" i="1"/>
  <c r="Q167" i="1"/>
  <c r="P167" i="1"/>
  <c r="N167" i="1"/>
  <c r="U166" i="1"/>
  <c r="T166" i="1"/>
  <c r="S166" i="1"/>
  <c r="R166" i="1"/>
  <c r="Q166" i="1"/>
  <c r="P166" i="1"/>
  <c r="N166" i="1"/>
  <c r="U165" i="1"/>
  <c r="T165" i="1"/>
  <c r="S165" i="1"/>
  <c r="R165" i="1"/>
  <c r="Q165" i="1"/>
  <c r="P165" i="1"/>
  <c r="N165" i="1"/>
  <c r="U164" i="1"/>
  <c r="T164" i="1"/>
  <c r="S164" i="1"/>
  <c r="R164" i="1"/>
  <c r="Q164" i="1"/>
  <c r="P164" i="1"/>
  <c r="N164" i="1"/>
  <c r="U163" i="1"/>
  <c r="T163" i="1"/>
  <c r="S163" i="1"/>
  <c r="R163" i="1"/>
  <c r="Q163" i="1"/>
  <c r="P163" i="1"/>
  <c r="N163" i="1"/>
  <c r="U162" i="1"/>
  <c r="T162" i="1"/>
  <c r="S162" i="1"/>
  <c r="R162" i="1"/>
  <c r="Q162" i="1"/>
  <c r="P162" i="1"/>
  <c r="N162" i="1"/>
  <c r="U161" i="1"/>
  <c r="T161" i="1"/>
  <c r="S161" i="1"/>
  <c r="R161" i="1"/>
  <c r="Q161" i="1"/>
  <c r="P161" i="1"/>
  <c r="N161" i="1"/>
  <c r="U160" i="1"/>
  <c r="T160" i="1"/>
  <c r="S160" i="1"/>
  <c r="R160" i="1"/>
  <c r="Q160" i="1"/>
  <c r="P160" i="1"/>
  <c r="N160" i="1"/>
  <c r="U159" i="1"/>
  <c r="T159" i="1"/>
  <c r="S159" i="1"/>
  <c r="R159" i="1"/>
  <c r="Q159" i="1"/>
  <c r="P159" i="1"/>
  <c r="N159" i="1"/>
  <c r="U158" i="1"/>
  <c r="T158" i="1"/>
  <c r="S158" i="1"/>
  <c r="R158" i="1"/>
  <c r="Q158" i="1"/>
  <c r="P158" i="1"/>
  <c r="N158" i="1"/>
  <c r="U157" i="1"/>
  <c r="T157" i="1"/>
  <c r="S157" i="1"/>
  <c r="R157" i="1"/>
  <c r="Q157" i="1"/>
  <c r="P157" i="1"/>
  <c r="N157" i="1"/>
  <c r="U156" i="1"/>
  <c r="T156" i="1"/>
  <c r="S156" i="1"/>
  <c r="R156" i="1"/>
  <c r="Q156" i="1"/>
  <c r="P156" i="1"/>
  <c r="N156" i="1"/>
  <c r="U155" i="1"/>
  <c r="T155" i="1"/>
  <c r="S155" i="1"/>
  <c r="R155" i="1"/>
  <c r="Q155" i="1"/>
  <c r="P155" i="1"/>
  <c r="N155" i="1"/>
  <c r="U154" i="1"/>
  <c r="T154" i="1"/>
  <c r="S154" i="1"/>
  <c r="R154" i="1"/>
  <c r="Q154" i="1"/>
  <c r="P154" i="1"/>
  <c r="N154" i="1"/>
  <c r="U153" i="1"/>
  <c r="T153" i="1"/>
  <c r="S153" i="1"/>
  <c r="R153" i="1"/>
  <c r="Q153" i="1"/>
  <c r="P153" i="1"/>
  <c r="N153" i="1"/>
  <c r="U152" i="1"/>
  <c r="T152" i="1"/>
  <c r="S152" i="1"/>
  <c r="R152" i="1"/>
  <c r="Q152" i="1"/>
  <c r="P152" i="1"/>
  <c r="N152" i="1"/>
  <c r="U151" i="1"/>
  <c r="T151" i="1"/>
  <c r="S151" i="1"/>
  <c r="R151" i="1"/>
  <c r="Q151" i="1"/>
  <c r="P151" i="1"/>
  <c r="N151" i="1"/>
  <c r="U150" i="1"/>
  <c r="T150" i="1"/>
  <c r="S150" i="1"/>
  <c r="R150" i="1"/>
  <c r="Q150" i="1"/>
  <c r="P150" i="1"/>
  <c r="N150" i="1"/>
  <c r="U149" i="1"/>
  <c r="T149" i="1"/>
  <c r="S149" i="1"/>
  <c r="R149" i="1"/>
  <c r="Q149" i="1"/>
  <c r="P149" i="1"/>
  <c r="N149" i="1"/>
  <c r="U148" i="1"/>
  <c r="T148" i="1"/>
  <c r="S148" i="1"/>
  <c r="R148" i="1"/>
  <c r="Q148" i="1"/>
  <c r="P148" i="1"/>
  <c r="N148" i="1"/>
  <c r="U147" i="1"/>
  <c r="T147" i="1"/>
  <c r="S147" i="1"/>
  <c r="R147" i="1"/>
  <c r="Q147" i="1"/>
  <c r="P147" i="1"/>
  <c r="N147" i="1"/>
  <c r="U146" i="1"/>
  <c r="T146" i="1"/>
  <c r="S146" i="1"/>
  <c r="R146" i="1"/>
  <c r="Q146" i="1"/>
  <c r="P146" i="1"/>
  <c r="Z146" i="1" s="1"/>
  <c r="AA146" i="1" s="1"/>
  <c r="N146" i="1"/>
  <c r="U145" i="1"/>
  <c r="T145" i="1"/>
  <c r="S145" i="1"/>
  <c r="R145" i="1"/>
  <c r="Q145" i="1"/>
  <c r="P145" i="1"/>
  <c r="N145" i="1"/>
  <c r="U144" i="1"/>
  <c r="T144" i="1"/>
  <c r="S144" i="1"/>
  <c r="R144" i="1"/>
  <c r="Q144" i="1"/>
  <c r="P144" i="1"/>
  <c r="N144" i="1"/>
  <c r="U143" i="1"/>
  <c r="T143" i="1"/>
  <c r="S143" i="1"/>
  <c r="R143" i="1"/>
  <c r="Q143" i="1"/>
  <c r="P143" i="1"/>
  <c r="N143" i="1"/>
  <c r="U142" i="1"/>
  <c r="T142" i="1"/>
  <c r="S142" i="1"/>
  <c r="R142" i="1"/>
  <c r="Q142" i="1"/>
  <c r="P142" i="1"/>
  <c r="N142" i="1"/>
  <c r="U141" i="1"/>
  <c r="T141" i="1"/>
  <c r="S141" i="1"/>
  <c r="R141" i="1"/>
  <c r="Q141" i="1"/>
  <c r="P141" i="1"/>
  <c r="N141" i="1"/>
  <c r="U140" i="1"/>
  <c r="T140" i="1"/>
  <c r="S140" i="1"/>
  <c r="R140" i="1"/>
  <c r="Q140" i="1"/>
  <c r="P140" i="1"/>
  <c r="N140" i="1"/>
  <c r="U139" i="1"/>
  <c r="T139" i="1"/>
  <c r="S139" i="1"/>
  <c r="R139" i="1"/>
  <c r="Q139" i="1"/>
  <c r="P139" i="1"/>
  <c r="Z139" i="1" s="1"/>
  <c r="AA139" i="1" s="1"/>
  <c r="N139" i="1"/>
  <c r="U138" i="1"/>
  <c r="T138" i="1"/>
  <c r="S138" i="1"/>
  <c r="R138" i="1"/>
  <c r="Q138" i="1"/>
  <c r="P138" i="1"/>
  <c r="N138" i="1"/>
  <c r="U137" i="1"/>
  <c r="T137" i="1"/>
  <c r="S137" i="1"/>
  <c r="R137" i="1"/>
  <c r="Q137" i="1"/>
  <c r="P137" i="1"/>
  <c r="N137" i="1"/>
  <c r="U136" i="1"/>
  <c r="T136" i="1"/>
  <c r="S136" i="1"/>
  <c r="R136" i="1"/>
  <c r="Q136" i="1"/>
  <c r="P136" i="1"/>
  <c r="N136" i="1"/>
  <c r="U135" i="1"/>
  <c r="T135" i="1"/>
  <c r="S135" i="1"/>
  <c r="R135" i="1"/>
  <c r="Q135" i="1"/>
  <c r="P135" i="1"/>
  <c r="N135" i="1"/>
  <c r="U134" i="1"/>
  <c r="T134" i="1"/>
  <c r="S134" i="1"/>
  <c r="R134" i="1"/>
  <c r="Q134" i="1"/>
  <c r="P134" i="1"/>
  <c r="N134" i="1"/>
  <c r="U133" i="1"/>
  <c r="T133" i="1"/>
  <c r="S133" i="1"/>
  <c r="R133" i="1"/>
  <c r="Q133" i="1"/>
  <c r="P133" i="1"/>
  <c r="N133" i="1"/>
  <c r="U132" i="1"/>
  <c r="T132" i="1"/>
  <c r="S132" i="1"/>
  <c r="R132" i="1"/>
  <c r="Q132" i="1"/>
  <c r="P132" i="1"/>
  <c r="N132" i="1"/>
  <c r="U131" i="1"/>
  <c r="T131" i="1"/>
  <c r="S131" i="1"/>
  <c r="R131" i="1"/>
  <c r="Q131" i="1"/>
  <c r="P131" i="1"/>
  <c r="N131" i="1"/>
  <c r="U130" i="1"/>
  <c r="T130" i="1"/>
  <c r="S130" i="1"/>
  <c r="R130" i="1"/>
  <c r="Q130" i="1"/>
  <c r="P130" i="1"/>
  <c r="N130" i="1"/>
  <c r="U129" i="1"/>
  <c r="T129" i="1"/>
  <c r="S129" i="1"/>
  <c r="R129" i="1"/>
  <c r="Q129" i="1"/>
  <c r="P129" i="1"/>
  <c r="Z129" i="1" s="1"/>
  <c r="AA129" i="1" s="1"/>
  <c r="AD129" i="1" s="1"/>
  <c r="N129" i="1"/>
  <c r="U128" i="1"/>
  <c r="T128" i="1"/>
  <c r="S128" i="1"/>
  <c r="R128" i="1"/>
  <c r="Q128" i="1"/>
  <c r="P128" i="1"/>
  <c r="N128" i="1"/>
  <c r="U127" i="1"/>
  <c r="T127" i="1"/>
  <c r="S127" i="1"/>
  <c r="R127" i="1"/>
  <c r="Q127" i="1"/>
  <c r="P127" i="1"/>
  <c r="N127" i="1"/>
  <c r="U126" i="1"/>
  <c r="T126" i="1"/>
  <c r="S126" i="1"/>
  <c r="R126" i="1"/>
  <c r="Q126" i="1"/>
  <c r="P126" i="1"/>
  <c r="N126" i="1"/>
  <c r="U125" i="1"/>
  <c r="T125" i="1"/>
  <c r="S125" i="1"/>
  <c r="R125" i="1"/>
  <c r="Q125" i="1"/>
  <c r="P125" i="1"/>
  <c r="N125" i="1"/>
  <c r="U124" i="1"/>
  <c r="T124" i="1"/>
  <c r="S124" i="1"/>
  <c r="R124" i="1"/>
  <c r="Q124" i="1"/>
  <c r="P124" i="1"/>
  <c r="N124" i="1"/>
  <c r="U123" i="1"/>
  <c r="T123" i="1"/>
  <c r="S123" i="1"/>
  <c r="R123" i="1"/>
  <c r="Q123" i="1"/>
  <c r="P123" i="1"/>
  <c r="N123" i="1"/>
  <c r="U122" i="1"/>
  <c r="T122" i="1"/>
  <c r="S122" i="1"/>
  <c r="R122" i="1"/>
  <c r="Q122" i="1"/>
  <c r="P122" i="1"/>
  <c r="N122" i="1"/>
  <c r="U121" i="1"/>
  <c r="T121" i="1"/>
  <c r="S121" i="1"/>
  <c r="R121" i="1"/>
  <c r="Q121" i="1"/>
  <c r="P121" i="1"/>
  <c r="N121" i="1"/>
  <c r="U120" i="1"/>
  <c r="T120" i="1"/>
  <c r="S120" i="1"/>
  <c r="R120" i="1"/>
  <c r="Q120" i="1"/>
  <c r="P120" i="1"/>
  <c r="N120" i="1"/>
  <c r="U119" i="1"/>
  <c r="T119" i="1"/>
  <c r="S119" i="1"/>
  <c r="R119" i="1"/>
  <c r="Q119" i="1"/>
  <c r="P119" i="1"/>
  <c r="N119" i="1"/>
  <c r="U118" i="1"/>
  <c r="T118" i="1"/>
  <c r="S118" i="1"/>
  <c r="R118" i="1"/>
  <c r="Q118" i="1"/>
  <c r="P118" i="1"/>
  <c r="N118" i="1"/>
  <c r="U117" i="1"/>
  <c r="T117" i="1"/>
  <c r="S117" i="1"/>
  <c r="R117" i="1"/>
  <c r="Q117" i="1"/>
  <c r="P117" i="1"/>
  <c r="N117" i="1"/>
  <c r="U116" i="1"/>
  <c r="T116" i="1"/>
  <c r="S116" i="1"/>
  <c r="R116" i="1"/>
  <c r="Q116" i="1"/>
  <c r="P116" i="1"/>
  <c r="N116" i="1"/>
  <c r="U115" i="1"/>
  <c r="T115" i="1"/>
  <c r="S115" i="1"/>
  <c r="R115" i="1"/>
  <c r="Q115" i="1"/>
  <c r="P115" i="1"/>
  <c r="N115" i="1"/>
  <c r="U114" i="1"/>
  <c r="T114" i="1"/>
  <c r="S114" i="1"/>
  <c r="R114" i="1"/>
  <c r="Q114" i="1"/>
  <c r="P114" i="1"/>
  <c r="N114" i="1"/>
  <c r="U113" i="1"/>
  <c r="T113" i="1"/>
  <c r="S113" i="1"/>
  <c r="R113" i="1"/>
  <c r="Q113" i="1"/>
  <c r="P113" i="1"/>
  <c r="N113" i="1"/>
  <c r="U112" i="1"/>
  <c r="T112" i="1"/>
  <c r="S112" i="1"/>
  <c r="R112" i="1"/>
  <c r="Q112" i="1"/>
  <c r="P112" i="1"/>
  <c r="N112" i="1"/>
  <c r="U111" i="1"/>
  <c r="T111" i="1"/>
  <c r="S111" i="1"/>
  <c r="R111" i="1"/>
  <c r="Q111" i="1"/>
  <c r="P111" i="1"/>
  <c r="N111" i="1"/>
  <c r="U110" i="1"/>
  <c r="T110" i="1"/>
  <c r="S110" i="1"/>
  <c r="R110" i="1"/>
  <c r="Q110" i="1"/>
  <c r="P110" i="1"/>
  <c r="N110" i="1"/>
  <c r="U109" i="1"/>
  <c r="T109" i="1"/>
  <c r="S109" i="1"/>
  <c r="R109" i="1"/>
  <c r="Q109" i="1"/>
  <c r="P109" i="1"/>
  <c r="N109" i="1"/>
  <c r="U108" i="1"/>
  <c r="T108" i="1"/>
  <c r="S108" i="1"/>
  <c r="R108" i="1"/>
  <c r="Q108" i="1"/>
  <c r="P108" i="1"/>
  <c r="N108" i="1"/>
  <c r="U107" i="1"/>
  <c r="T107" i="1"/>
  <c r="S107" i="1"/>
  <c r="R107" i="1"/>
  <c r="Q107" i="1"/>
  <c r="P107" i="1"/>
  <c r="N107" i="1"/>
  <c r="U106" i="1"/>
  <c r="T106" i="1"/>
  <c r="S106" i="1"/>
  <c r="R106" i="1"/>
  <c r="Q106" i="1"/>
  <c r="P106" i="1"/>
  <c r="N106" i="1"/>
  <c r="U105" i="1"/>
  <c r="T105" i="1"/>
  <c r="S105" i="1"/>
  <c r="R105" i="1"/>
  <c r="Q105" i="1"/>
  <c r="P105" i="1"/>
  <c r="N105" i="1"/>
  <c r="U104" i="1"/>
  <c r="T104" i="1"/>
  <c r="S104" i="1"/>
  <c r="R104" i="1"/>
  <c r="Q104" i="1"/>
  <c r="P104" i="1"/>
  <c r="N104" i="1"/>
  <c r="U103" i="1"/>
  <c r="T103" i="1"/>
  <c r="S103" i="1"/>
  <c r="R103" i="1"/>
  <c r="Q103" i="1"/>
  <c r="P103" i="1"/>
  <c r="N103" i="1"/>
  <c r="U102" i="1"/>
  <c r="T102" i="1"/>
  <c r="S102" i="1"/>
  <c r="R102" i="1"/>
  <c r="Q102" i="1"/>
  <c r="P102" i="1"/>
  <c r="N102" i="1"/>
  <c r="U101" i="1"/>
  <c r="T101" i="1"/>
  <c r="S101" i="1"/>
  <c r="R101" i="1"/>
  <c r="Q101" i="1"/>
  <c r="P101" i="1"/>
  <c r="N101" i="1"/>
  <c r="U100" i="1"/>
  <c r="T100" i="1"/>
  <c r="S100" i="1"/>
  <c r="R100" i="1"/>
  <c r="Q100" i="1"/>
  <c r="P100" i="1"/>
  <c r="N100" i="1"/>
  <c r="U99" i="1"/>
  <c r="T99" i="1"/>
  <c r="S99" i="1"/>
  <c r="R99" i="1"/>
  <c r="Q99" i="1"/>
  <c r="P99" i="1"/>
  <c r="N99" i="1"/>
  <c r="U98" i="1"/>
  <c r="T98" i="1"/>
  <c r="S98" i="1"/>
  <c r="R98" i="1"/>
  <c r="Q98" i="1"/>
  <c r="P98" i="1"/>
  <c r="Z98" i="1" s="1"/>
  <c r="AA98" i="1" s="1"/>
  <c r="AD98" i="1" s="1"/>
  <c r="N98" i="1"/>
  <c r="U97" i="1"/>
  <c r="T97" i="1"/>
  <c r="S97" i="1"/>
  <c r="R97" i="1"/>
  <c r="Q97" i="1"/>
  <c r="P97" i="1"/>
  <c r="N97" i="1"/>
  <c r="U96" i="1"/>
  <c r="T96" i="1"/>
  <c r="S96" i="1"/>
  <c r="R96" i="1"/>
  <c r="Q96" i="1"/>
  <c r="P96" i="1"/>
  <c r="N96" i="1"/>
  <c r="U95" i="1"/>
  <c r="T95" i="1"/>
  <c r="S95" i="1"/>
  <c r="R95" i="1"/>
  <c r="Q95" i="1"/>
  <c r="P95" i="1"/>
  <c r="N95" i="1"/>
  <c r="U94" i="1"/>
  <c r="T94" i="1"/>
  <c r="S94" i="1"/>
  <c r="R94" i="1"/>
  <c r="Q94" i="1"/>
  <c r="P94" i="1"/>
  <c r="N94" i="1"/>
  <c r="U93" i="1"/>
  <c r="T93" i="1"/>
  <c r="S93" i="1"/>
  <c r="R93" i="1"/>
  <c r="Q93" i="1"/>
  <c r="P93" i="1"/>
  <c r="N93" i="1"/>
  <c r="U92" i="1"/>
  <c r="T92" i="1"/>
  <c r="S92" i="1"/>
  <c r="R92" i="1"/>
  <c r="Q92" i="1"/>
  <c r="P92" i="1"/>
  <c r="N92" i="1"/>
  <c r="U91" i="1"/>
  <c r="T91" i="1"/>
  <c r="S91" i="1"/>
  <c r="R91" i="1"/>
  <c r="Q91" i="1"/>
  <c r="P91" i="1"/>
  <c r="N91" i="1"/>
  <c r="U90" i="1"/>
  <c r="T90" i="1"/>
  <c r="S90" i="1"/>
  <c r="R90" i="1"/>
  <c r="Q90" i="1"/>
  <c r="P90" i="1"/>
  <c r="N90" i="1"/>
  <c r="U89" i="1"/>
  <c r="T89" i="1"/>
  <c r="S89" i="1"/>
  <c r="R89" i="1"/>
  <c r="Q89" i="1"/>
  <c r="P89" i="1"/>
  <c r="N89" i="1"/>
  <c r="U88" i="1"/>
  <c r="T88" i="1"/>
  <c r="S88" i="1"/>
  <c r="R88" i="1"/>
  <c r="Q88" i="1"/>
  <c r="P88" i="1"/>
  <c r="N88" i="1"/>
  <c r="U87" i="1"/>
  <c r="T87" i="1"/>
  <c r="S87" i="1"/>
  <c r="R87" i="1"/>
  <c r="Q87" i="1"/>
  <c r="P87" i="1"/>
  <c r="N87" i="1"/>
  <c r="U86" i="1"/>
  <c r="T86" i="1"/>
  <c r="S86" i="1"/>
  <c r="R86" i="1"/>
  <c r="Q86" i="1"/>
  <c r="P86" i="1"/>
  <c r="N86" i="1"/>
  <c r="U85" i="1"/>
  <c r="T85" i="1"/>
  <c r="S85" i="1"/>
  <c r="R85" i="1"/>
  <c r="Q85" i="1"/>
  <c r="P85" i="1"/>
  <c r="N85" i="1"/>
  <c r="U84" i="1"/>
  <c r="T84" i="1"/>
  <c r="S84" i="1"/>
  <c r="R84" i="1"/>
  <c r="Q84" i="1"/>
  <c r="P84" i="1"/>
  <c r="N84" i="1"/>
  <c r="U83" i="1"/>
  <c r="T83" i="1"/>
  <c r="S83" i="1"/>
  <c r="R83" i="1"/>
  <c r="Q83" i="1"/>
  <c r="P83" i="1"/>
  <c r="N83" i="1"/>
  <c r="U82" i="1"/>
  <c r="T82" i="1"/>
  <c r="S82" i="1"/>
  <c r="R82" i="1"/>
  <c r="Q82" i="1"/>
  <c r="P82" i="1"/>
  <c r="N82" i="1"/>
  <c r="U81" i="1"/>
  <c r="T81" i="1"/>
  <c r="S81" i="1"/>
  <c r="R81" i="1"/>
  <c r="Q81" i="1"/>
  <c r="P81" i="1"/>
  <c r="N81" i="1"/>
  <c r="U80" i="1"/>
  <c r="T80" i="1"/>
  <c r="S80" i="1"/>
  <c r="R80" i="1"/>
  <c r="Q80" i="1"/>
  <c r="P80" i="1"/>
  <c r="N80" i="1"/>
  <c r="U79" i="1"/>
  <c r="T79" i="1"/>
  <c r="S79" i="1"/>
  <c r="R79" i="1"/>
  <c r="Q79" i="1"/>
  <c r="P79" i="1"/>
  <c r="Z79" i="1" s="1"/>
  <c r="AA79" i="1" s="1"/>
  <c r="AE79" i="1" s="1"/>
  <c r="N79" i="1"/>
  <c r="U78" i="1"/>
  <c r="T78" i="1"/>
  <c r="S78" i="1"/>
  <c r="R78" i="1"/>
  <c r="Q78" i="1"/>
  <c r="P78" i="1"/>
  <c r="N78" i="1"/>
  <c r="U77" i="1"/>
  <c r="T77" i="1"/>
  <c r="S77" i="1"/>
  <c r="R77" i="1"/>
  <c r="Q77" i="1"/>
  <c r="P77" i="1"/>
  <c r="N77" i="1"/>
  <c r="U76" i="1"/>
  <c r="T76" i="1"/>
  <c r="S76" i="1"/>
  <c r="R76" i="1"/>
  <c r="Q76" i="1"/>
  <c r="P76" i="1"/>
  <c r="N76" i="1"/>
  <c r="U75" i="1"/>
  <c r="T75" i="1"/>
  <c r="S75" i="1"/>
  <c r="R75" i="1"/>
  <c r="Q75" i="1"/>
  <c r="P75" i="1"/>
  <c r="N75" i="1"/>
  <c r="U74" i="1"/>
  <c r="T74" i="1"/>
  <c r="S74" i="1"/>
  <c r="R74" i="1"/>
  <c r="Q74" i="1"/>
  <c r="P74" i="1"/>
  <c r="N74" i="1"/>
  <c r="U73" i="1"/>
  <c r="T73" i="1"/>
  <c r="S73" i="1"/>
  <c r="R73" i="1"/>
  <c r="Q73" i="1"/>
  <c r="P73" i="1"/>
  <c r="N73" i="1"/>
  <c r="U72" i="1"/>
  <c r="T72" i="1"/>
  <c r="S72" i="1"/>
  <c r="R72" i="1"/>
  <c r="Q72" i="1"/>
  <c r="P72" i="1"/>
  <c r="N72" i="1"/>
  <c r="U71" i="1"/>
  <c r="T71" i="1"/>
  <c r="S71" i="1"/>
  <c r="R71" i="1"/>
  <c r="Q71" i="1"/>
  <c r="P71" i="1"/>
  <c r="N71" i="1"/>
  <c r="U70" i="1"/>
  <c r="T70" i="1"/>
  <c r="S70" i="1"/>
  <c r="R70" i="1"/>
  <c r="Q70" i="1"/>
  <c r="P70" i="1"/>
  <c r="N70" i="1"/>
  <c r="U69" i="1"/>
  <c r="T69" i="1"/>
  <c r="S69" i="1"/>
  <c r="R69" i="1"/>
  <c r="Q69" i="1"/>
  <c r="P69" i="1"/>
  <c r="N69" i="1"/>
  <c r="U68" i="1"/>
  <c r="T68" i="1"/>
  <c r="S68" i="1"/>
  <c r="R68" i="1"/>
  <c r="Q68" i="1"/>
  <c r="P68" i="1"/>
  <c r="N68" i="1"/>
  <c r="U67" i="1"/>
  <c r="T67" i="1"/>
  <c r="S67" i="1"/>
  <c r="R67" i="1"/>
  <c r="Q67" i="1"/>
  <c r="P67" i="1"/>
  <c r="N67" i="1"/>
  <c r="U66" i="1"/>
  <c r="T66" i="1"/>
  <c r="S66" i="1"/>
  <c r="R66" i="1"/>
  <c r="Q66" i="1"/>
  <c r="P66" i="1"/>
  <c r="N66" i="1"/>
  <c r="U65" i="1"/>
  <c r="T65" i="1"/>
  <c r="S65" i="1"/>
  <c r="R65" i="1"/>
  <c r="Q65" i="1"/>
  <c r="P65" i="1"/>
  <c r="N65" i="1"/>
  <c r="U64" i="1"/>
  <c r="T64" i="1"/>
  <c r="S64" i="1"/>
  <c r="R64" i="1"/>
  <c r="Q64" i="1"/>
  <c r="P64" i="1"/>
  <c r="N64" i="1"/>
  <c r="U63" i="1"/>
  <c r="T63" i="1"/>
  <c r="S63" i="1"/>
  <c r="R63" i="1"/>
  <c r="Q63" i="1"/>
  <c r="P63" i="1"/>
  <c r="N63" i="1"/>
  <c r="U62" i="1"/>
  <c r="T62" i="1"/>
  <c r="S62" i="1"/>
  <c r="R62" i="1"/>
  <c r="Q62" i="1"/>
  <c r="P62" i="1"/>
  <c r="N62" i="1"/>
  <c r="U61" i="1"/>
  <c r="T61" i="1"/>
  <c r="S61" i="1"/>
  <c r="R61" i="1"/>
  <c r="Q61" i="1"/>
  <c r="P61" i="1"/>
  <c r="N61" i="1"/>
  <c r="U60" i="1"/>
  <c r="T60" i="1"/>
  <c r="S60" i="1"/>
  <c r="R60" i="1"/>
  <c r="Q60" i="1"/>
  <c r="P60" i="1"/>
  <c r="N60" i="1"/>
  <c r="U59" i="1"/>
  <c r="T59" i="1"/>
  <c r="S59" i="1"/>
  <c r="R59" i="1"/>
  <c r="Q59" i="1"/>
  <c r="P59" i="1"/>
  <c r="N59" i="1"/>
  <c r="U58" i="1"/>
  <c r="T58" i="1"/>
  <c r="S58" i="1"/>
  <c r="R58" i="1"/>
  <c r="Q58" i="1"/>
  <c r="P58" i="1"/>
  <c r="N58" i="1"/>
  <c r="U57" i="1"/>
  <c r="T57" i="1"/>
  <c r="S57" i="1"/>
  <c r="R57" i="1"/>
  <c r="Q57" i="1"/>
  <c r="P57" i="1"/>
  <c r="N57" i="1"/>
  <c r="U56" i="1"/>
  <c r="T56" i="1"/>
  <c r="S56" i="1"/>
  <c r="R56" i="1"/>
  <c r="Q56" i="1"/>
  <c r="P56" i="1"/>
  <c r="N56" i="1"/>
  <c r="U55" i="1"/>
  <c r="T55" i="1"/>
  <c r="S55" i="1"/>
  <c r="R55" i="1"/>
  <c r="Q55" i="1"/>
  <c r="P55" i="1"/>
  <c r="N55" i="1"/>
  <c r="U54" i="1"/>
  <c r="T54" i="1"/>
  <c r="S54" i="1"/>
  <c r="R54" i="1"/>
  <c r="Q54" i="1"/>
  <c r="P54" i="1"/>
  <c r="N54" i="1"/>
  <c r="U53" i="1"/>
  <c r="T53" i="1"/>
  <c r="S53" i="1"/>
  <c r="R53" i="1"/>
  <c r="Q53" i="1"/>
  <c r="P53" i="1"/>
  <c r="N53" i="1"/>
  <c r="U52" i="1"/>
  <c r="T52" i="1"/>
  <c r="S52" i="1"/>
  <c r="R52" i="1"/>
  <c r="Q52" i="1"/>
  <c r="P52" i="1"/>
  <c r="N52" i="1"/>
  <c r="U51" i="1"/>
  <c r="T51" i="1"/>
  <c r="S51" i="1"/>
  <c r="R51" i="1"/>
  <c r="Q51" i="1"/>
  <c r="P51" i="1"/>
  <c r="N51" i="1"/>
  <c r="U50" i="1"/>
  <c r="T50" i="1"/>
  <c r="S50" i="1"/>
  <c r="R50" i="1"/>
  <c r="Q50" i="1"/>
  <c r="P50" i="1"/>
  <c r="N50" i="1"/>
  <c r="U49" i="1"/>
  <c r="T49" i="1"/>
  <c r="S49" i="1"/>
  <c r="R49" i="1"/>
  <c r="Q49" i="1"/>
  <c r="P49" i="1"/>
  <c r="N49" i="1"/>
  <c r="U48" i="1"/>
  <c r="T48" i="1"/>
  <c r="S48" i="1"/>
  <c r="R48" i="1"/>
  <c r="Q48" i="1"/>
  <c r="P48" i="1"/>
  <c r="N48" i="1"/>
  <c r="U47" i="1"/>
  <c r="T47" i="1"/>
  <c r="S47" i="1"/>
  <c r="R47" i="1"/>
  <c r="Q47" i="1"/>
  <c r="P47" i="1"/>
  <c r="N47" i="1"/>
  <c r="U46" i="1"/>
  <c r="T46" i="1"/>
  <c r="S46" i="1"/>
  <c r="R46" i="1"/>
  <c r="Q46" i="1"/>
  <c r="P46" i="1"/>
  <c r="N46" i="1"/>
  <c r="U45" i="1"/>
  <c r="T45" i="1"/>
  <c r="S45" i="1"/>
  <c r="R45" i="1"/>
  <c r="Q45" i="1"/>
  <c r="P45" i="1"/>
  <c r="N45" i="1"/>
  <c r="U44" i="1"/>
  <c r="T44" i="1"/>
  <c r="S44" i="1"/>
  <c r="R44" i="1"/>
  <c r="Q44" i="1"/>
  <c r="P44" i="1"/>
  <c r="N44" i="1"/>
  <c r="U43" i="1"/>
  <c r="T43" i="1"/>
  <c r="S43" i="1"/>
  <c r="R43" i="1"/>
  <c r="Q43" i="1"/>
  <c r="P43" i="1"/>
  <c r="Z43" i="1" s="1"/>
  <c r="AA43" i="1" s="1"/>
  <c r="AG43" i="1" s="1"/>
  <c r="N43" i="1"/>
  <c r="U42" i="1"/>
  <c r="T42" i="1"/>
  <c r="S42" i="1"/>
  <c r="R42" i="1"/>
  <c r="Q42" i="1"/>
  <c r="P42" i="1"/>
  <c r="N42" i="1"/>
  <c r="U41" i="1"/>
  <c r="T41" i="1"/>
  <c r="S41" i="1"/>
  <c r="R41" i="1"/>
  <c r="Q41" i="1"/>
  <c r="P41" i="1"/>
  <c r="N41" i="1"/>
  <c r="U40" i="1"/>
  <c r="T40" i="1"/>
  <c r="S40" i="1"/>
  <c r="R40" i="1"/>
  <c r="Q40" i="1"/>
  <c r="P40" i="1"/>
  <c r="N40" i="1"/>
  <c r="U39" i="1"/>
  <c r="T39" i="1"/>
  <c r="S39" i="1"/>
  <c r="R39" i="1"/>
  <c r="Q39" i="1"/>
  <c r="P39" i="1"/>
  <c r="N39" i="1"/>
  <c r="U38" i="1"/>
  <c r="T38" i="1"/>
  <c r="S38" i="1"/>
  <c r="R38" i="1"/>
  <c r="Q38" i="1"/>
  <c r="P38" i="1"/>
  <c r="N38" i="1"/>
  <c r="U37" i="1"/>
  <c r="T37" i="1"/>
  <c r="S37" i="1"/>
  <c r="R37" i="1"/>
  <c r="Q37" i="1"/>
  <c r="P37" i="1"/>
  <c r="N37" i="1"/>
  <c r="U36" i="1"/>
  <c r="T36" i="1"/>
  <c r="S36" i="1"/>
  <c r="R36" i="1"/>
  <c r="Q36" i="1"/>
  <c r="P36" i="1"/>
  <c r="N36" i="1"/>
  <c r="U35" i="1"/>
  <c r="T35" i="1"/>
  <c r="S35" i="1"/>
  <c r="R35" i="1"/>
  <c r="Q35" i="1"/>
  <c r="P35" i="1"/>
  <c r="N35" i="1"/>
  <c r="S34" i="1"/>
  <c r="R34" i="1"/>
  <c r="Q34" i="1"/>
  <c r="P34" i="1"/>
  <c r="N34" i="1"/>
  <c r="Y33" i="1"/>
  <c r="Y239" i="1" s="1"/>
  <c r="X33" i="1"/>
  <c r="W33" i="1"/>
  <c r="V33" i="1"/>
  <c r="U33" i="1"/>
  <c r="T33" i="1"/>
  <c r="S33" i="1"/>
  <c r="R33" i="1"/>
  <c r="Q33" i="1"/>
  <c r="P33" i="1"/>
  <c r="M33" i="1"/>
  <c r="N33" i="1" s="1"/>
  <c r="M32" i="1"/>
  <c r="T32" i="1" s="1"/>
  <c r="U31" i="1"/>
  <c r="T31" i="1"/>
  <c r="S31" i="1"/>
  <c r="R31" i="1"/>
  <c r="Q31" i="1"/>
  <c r="P31" i="1"/>
  <c r="N31" i="1"/>
  <c r="M29" i="1"/>
  <c r="W29" i="1" s="1"/>
  <c r="X28" i="1"/>
  <c r="W28" i="1"/>
  <c r="V28" i="1"/>
  <c r="U28" i="1"/>
  <c r="T28" i="1"/>
  <c r="S28" i="1"/>
  <c r="N28" i="1"/>
  <c r="U27" i="1"/>
  <c r="T27" i="1"/>
  <c r="S27" i="1"/>
  <c r="R27" i="1"/>
  <c r="Q27" i="1"/>
  <c r="P27" i="1"/>
  <c r="Z27" i="1" s="1"/>
  <c r="AA27" i="1" s="1"/>
  <c r="N27" i="1"/>
  <c r="U26" i="1"/>
  <c r="T26" i="1"/>
  <c r="S26" i="1"/>
  <c r="R26" i="1"/>
  <c r="Q26" i="1"/>
  <c r="P26" i="1"/>
  <c r="N26" i="1"/>
  <c r="U25" i="1"/>
  <c r="T25" i="1"/>
  <c r="S25" i="1"/>
  <c r="R25" i="1"/>
  <c r="Q25" i="1"/>
  <c r="P25" i="1"/>
  <c r="N25" i="1"/>
  <c r="U24" i="1"/>
  <c r="T24" i="1"/>
  <c r="S24" i="1"/>
  <c r="R24" i="1"/>
  <c r="Q24" i="1"/>
  <c r="P24" i="1"/>
  <c r="N24" i="1"/>
  <c r="U23" i="1"/>
  <c r="T23" i="1"/>
  <c r="S23" i="1"/>
  <c r="R23" i="1"/>
  <c r="Q23" i="1"/>
  <c r="P23" i="1"/>
  <c r="N23" i="1"/>
  <c r="U22" i="1"/>
  <c r="T22" i="1"/>
  <c r="S22" i="1"/>
  <c r="R22" i="1"/>
  <c r="Q22" i="1"/>
  <c r="P22" i="1"/>
  <c r="N22" i="1"/>
  <c r="U21" i="1"/>
  <c r="T21" i="1"/>
  <c r="S21" i="1"/>
  <c r="R21" i="1"/>
  <c r="Q21" i="1"/>
  <c r="P21" i="1"/>
  <c r="N21" i="1"/>
  <c r="U20" i="1"/>
  <c r="T20" i="1"/>
  <c r="S20" i="1"/>
  <c r="R20" i="1"/>
  <c r="Q20" i="1"/>
  <c r="P20" i="1"/>
  <c r="N20" i="1"/>
  <c r="U19" i="1"/>
  <c r="T19" i="1"/>
  <c r="S19" i="1"/>
  <c r="R19" i="1"/>
  <c r="Q19" i="1"/>
  <c r="P19" i="1"/>
  <c r="Z19" i="1" s="1"/>
  <c r="AA19" i="1" s="1"/>
  <c r="N19" i="1"/>
  <c r="U18" i="1"/>
  <c r="T18" i="1"/>
  <c r="S18" i="1"/>
  <c r="R18" i="1"/>
  <c r="Q18" i="1"/>
  <c r="P18" i="1"/>
  <c r="N18" i="1"/>
  <c r="X17" i="1"/>
  <c r="W17" i="1"/>
  <c r="V17" i="1"/>
  <c r="U17" i="1"/>
  <c r="T17" i="1"/>
  <c r="S17" i="1"/>
  <c r="Z17" i="1" s="1"/>
  <c r="AA17" i="1" s="1"/>
  <c r="AF17" i="1" s="1"/>
  <c r="N17" i="1"/>
  <c r="U16" i="1"/>
  <c r="T16" i="1"/>
  <c r="S16" i="1"/>
  <c r="R16" i="1"/>
  <c r="Q16" i="1"/>
  <c r="P16" i="1"/>
  <c r="N16" i="1"/>
  <c r="U15" i="1"/>
  <c r="T15" i="1"/>
  <c r="S15" i="1"/>
  <c r="R15" i="1"/>
  <c r="Q15" i="1"/>
  <c r="P15" i="1"/>
  <c r="N15" i="1"/>
  <c r="U14" i="1"/>
  <c r="T14" i="1"/>
  <c r="S14" i="1"/>
  <c r="R14" i="1"/>
  <c r="Q14" i="1"/>
  <c r="P14" i="1"/>
  <c r="N14" i="1"/>
  <c r="U13" i="1"/>
  <c r="T13" i="1"/>
  <c r="S13" i="1"/>
  <c r="R13" i="1"/>
  <c r="Q13" i="1"/>
  <c r="P13" i="1"/>
  <c r="N13" i="1"/>
  <c r="M12" i="1"/>
  <c r="T12" i="1" s="1"/>
  <c r="V11" i="1"/>
  <c r="U11" i="1"/>
  <c r="T11" i="1"/>
  <c r="S11" i="1"/>
  <c r="R11" i="1"/>
  <c r="Q11" i="1"/>
  <c r="N11" i="1"/>
  <c r="U10" i="1"/>
  <c r="T10" i="1"/>
  <c r="S10" i="1"/>
  <c r="R10" i="1"/>
  <c r="Q10" i="1"/>
  <c r="P10" i="1"/>
  <c r="N10" i="1"/>
  <c r="U9" i="1"/>
  <c r="T9" i="1"/>
  <c r="S9" i="1"/>
  <c r="R9" i="1"/>
  <c r="Q9" i="1"/>
  <c r="P9" i="1"/>
  <c r="Z9" i="1" s="1"/>
  <c r="AA9" i="1" s="1"/>
  <c r="N9" i="1"/>
  <c r="U8" i="1"/>
  <c r="T8" i="1"/>
  <c r="S8" i="1"/>
  <c r="R8" i="1"/>
  <c r="Q8" i="1"/>
  <c r="P8" i="1"/>
  <c r="N8" i="1"/>
  <c r="U7" i="1"/>
  <c r="T7" i="1"/>
  <c r="S7" i="1"/>
  <c r="R7" i="1"/>
  <c r="Q7" i="1"/>
  <c r="P7" i="1"/>
  <c r="N7" i="1"/>
  <c r="M6" i="1"/>
  <c r="N6" i="1" s="1"/>
  <c r="Z212" i="1" l="1"/>
  <c r="AA212" i="1" s="1"/>
  <c r="Z104" i="1"/>
  <c r="AA104" i="1" s="1"/>
  <c r="AE104" i="1" s="1"/>
  <c r="Z111" i="1"/>
  <c r="AA111" i="1" s="1"/>
  <c r="AE111" i="1" s="1"/>
  <c r="Z179" i="1"/>
  <c r="AA179" i="1" s="1"/>
  <c r="AB179" i="1" s="1"/>
  <c r="Z183" i="1"/>
  <c r="AA183" i="1" s="1"/>
  <c r="AF183" i="1" s="1"/>
  <c r="Z207" i="1"/>
  <c r="AA207" i="1" s="1"/>
  <c r="Z75" i="1"/>
  <c r="AA75" i="1" s="1"/>
  <c r="Z82" i="1"/>
  <c r="AA82" i="1" s="1"/>
  <c r="Z226" i="1"/>
  <c r="AA226" i="1" s="1"/>
  <c r="Z7" i="1"/>
  <c r="AA7" i="1" s="1"/>
  <c r="U32" i="1"/>
  <c r="Z101" i="1"/>
  <c r="AA101" i="1" s="1"/>
  <c r="Z161" i="1"/>
  <c r="AA161" i="1" s="1"/>
  <c r="AB161" i="1" s="1"/>
  <c r="Z209" i="1"/>
  <c r="AA209" i="1" s="1"/>
  <c r="Z195" i="1"/>
  <c r="AA195" i="1" s="1"/>
  <c r="AE195" i="1" s="1"/>
  <c r="Z34" i="1"/>
  <c r="AA34" i="1" s="1"/>
  <c r="AE34" i="1" s="1"/>
  <c r="Z108" i="1"/>
  <c r="AA108" i="1" s="1"/>
  <c r="Z157" i="1"/>
  <c r="AA157" i="1" s="1"/>
  <c r="AG157" i="1" s="1"/>
  <c r="Z222" i="1"/>
  <c r="AA222" i="1" s="1"/>
  <c r="AB222" i="1" s="1"/>
  <c r="Z67" i="1"/>
  <c r="AA67" i="1" s="1"/>
  <c r="Z96" i="1"/>
  <c r="AA96" i="1" s="1"/>
  <c r="Z219" i="1"/>
  <c r="AA219" i="1" s="1"/>
  <c r="AB219" i="1" s="1"/>
  <c r="Z89" i="1"/>
  <c r="AA89" i="1" s="1"/>
  <c r="Z171" i="1"/>
  <c r="AA171" i="1" s="1"/>
  <c r="Z26" i="1"/>
  <c r="AA26" i="1" s="1"/>
  <c r="AD26" i="1" s="1"/>
  <c r="Z54" i="1"/>
  <c r="AA54" i="1" s="1"/>
  <c r="AE54" i="1" s="1"/>
  <c r="Z59" i="1"/>
  <c r="AA59" i="1" s="1"/>
  <c r="AB59" i="1" s="1"/>
  <c r="Z71" i="1"/>
  <c r="AA71" i="1" s="1"/>
  <c r="AB71" i="1" s="1"/>
  <c r="Z84" i="1"/>
  <c r="AA84" i="1" s="1"/>
  <c r="AE84" i="1" s="1"/>
  <c r="Z88" i="1"/>
  <c r="AA88" i="1" s="1"/>
  <c r="Z127" i="1"/>
  <c r="AA127" i="1" s="1"/>
  <c r="AD127" i="1" s="1"/>
  <c r="Z201" i="1"/>
  <c r="AA201" i="1" s="1"/>
  <c r="AB201" i="1" s="1"/>
  <c r="Z225" i="1"/>
  <c r="AA225" i="1" s="1"/>
  <c r="AF225" i="1" s="1"/>
  <c r="Z47" i="1"/>
  <c r="AA47" i="1" s="1"/>
  <c r="Z66" i="1"/>
  <c r="AA66" i="1" s="1"/>
  <c r="Z99" i="1"/>
  <c r="AA99" i="1" s="1"/>
  <c r="Z205" i="1"/>
  <c r="AA205" i="1" s="1"/>
  <c r="AD205" i="1" s="1"/>
  <c r="Z154" i="1"/>
  <c r="AA154" i="1" s="1"/>
  <c r="AG154" i="1" s="1"/>
  <c r="Z118" i="1"/>
  <c r="AA118" i="1" s="1"/>
  <c r="Z130" i="1"/>
  <c r="AA130" i="1" s="1"/>
  <c r="Z65" i="1"/>
  <c r="AA65" i="1" s="1"/>
  <c r="Z91" i="1"/>
  <c r="AA91" i="1" s="1"/>
  <c r="AB91" i="1" s="1"/>
  <c r="Z55" i="1"/>
  <c r="AA55" i="1" s="1"/>
  <c r="AG79" i="1"/>
  <c r="Z114" i="1"/>
  <c r="AA114" i="1" s="1"/>
  <c r="Z126" i="1"/>
  <c r="AA126" i="1" s="1"/>
  <c r="Z174" i="1"/>
  <c r="AA174" i="1" s="1"/>
  <c r="Z213" i="1"/>
  <c r="AA213" i="1" s="1"/>
  <c r="Z215" i="1"/>
  <c r="AA215" i="1" s="1"/>
  <c r="Z85" i="1"/>
  <c r="AA85" i="1" s="1"/>
  <c r="AG85" i="1" s="1"/>
  <c r="Z97" i="1"/>
  <c r="AA97" i="1" s="1"/>
  <c r="Z169" i="1"/>
  <c r="AA169" i="1" s="1"/>
  <c r="Z227" i="1"/>
  <c r="AA227" i="1" s="1"/>
  <c r="Z46" i="1"/>
  <c r="AA46" i="1" s="1"/>
  <c r="Z58" i="1"/>
  <c r="AA58" i="1" s="1"/>
  <c r="AB58" i="1" s="1"/>
  <c r="Z63" i="1"/>
  <c r="AA63" i="1" s="1"/>
  <c r="Z107" i="1"/>
  <c r="AA107" i="1" s="1"/>
  <c r="AE226" i="1"/>
  <c r="Z112" i="1"/>
  <c r="AA112" i="1" s="1"/>
  <c r="AG112" i="1" s="1"/>
  <c r="Z119" i="1"/>
  <c r="AA119" i="1" s="1"/>
  <c r="Z138" i="1"/>
  <c r="AA138" i="1" s="1"/>
  <c r="AE161" i="1"/>
  <c r="Z163" i="1"/>
  <c r="AA163" i="1" s="1"/>
  <c r="Z166" i="1"/>
  <c r="AA166" i="1" s="1"/>
  <c r="Z234" i="1"/>
  <c r="AA234" i="1" s="1"/>
  <c r="Z69" i="1"/>
  <c r="AA69" i="1" s="1"/>
  <c r="Z109" i="1"/>
  <c r="AA109" i="1" s="1"/>
  <c r="AB109" i="1" s="1"/>
  <c r="Z173" i="1"/>
  <c r="AA173" i="1" s="1"/>
  <c r="Q12" i="1"/>
  <c r="Z72" i="1"/>
  <c r="AA72" i="1" s="1"/>
  <c r="Z86" i="1"/>
  <c r="AA86" i="1" s="1"/>
  <c r="AE86" i="1" s="1"/>
  <c r="Z123" i="1"/>
  <c r="AA123" i="1" s="1"/>
  <c r="Z141" i="1"/>
  <c r="AA141" i="1" s="1"/>
  <c r="Z178" i="1"/>
  <c r="AA178" i="1" s="1"/>
  <c r="R29" i="1"/>
  <c r="Z170" i="1"/>
  <c r="AA170" i="1" s="1"/>
  <c r="Z190" i="1"/>
  <c r="AA190" i="1" s="1"/>
  <c r="Z198" i="1"/>
  <c r="AA198" i="1" s="1"/>
  <c r="AE198" i="1" s="1"/>
  <c r="Z235" i="1"/>
  <c r="AA235" i="1" s="1"/>
  <c r="AD235" i="1" s="1"/>
  <c r="P6" i="1"/>
  <c r="Z41" i="1"/>
  <c r="AA41" i="1" s="1"/>
  <c r="Z13" i="1"/>
  <c r="AA13" i="1" s="1"/>
  <c r="AB13" i="1" s="1"/>
  <c r="T29" i="1"/>
  <c r="P32" i="1"/>
  <c r="Z56" i="1"/>
  <c r="AA56" i="1" s="1"/>
  <c r="AB56" i="1" s="1"/>
  <c r="R6" i="1"/>
  <c r="U29" i="1"/>
  <c r="Q32" i="1"/>
  <c r="Z35" i="1"/>
  <c r="AA35" i="1" s="1"/>
  <c r="Z40" i="1"/>
  <c r="AA40" i="1" s="1"/>
  <c r="Z50" i="1"/>
  <c r="AA50" i="1" s="1"/>
  <c r="AE50" i="1" s="1"/>
  <c r="Z74" i="1"/>
  <c r="AA74" i="1" s="1"/>
  <c r="AG74" i="1" s="1"/>
  <c r="Z95" i="1"/>
  <c r="AA95" i="1" s="1"/>
  <c r="AF98" i="1"/>
  <c r="Z110" i="1"/>
  <c r="AA110" i="1" s="1"/>
  <c r="Z121" i="1"/>
  <c r="AA121" i="1" s="1"/>
  <c r="Z131" i="1"/>
  <c r="AA131" i="1" s="1"/>
  <c r="Z135" i="1"/>
  <c r="AA135" i="1" s="1"/>
  <c r="AD135" i="1" s="1"/>
  <c r="Z158" i="1"/>
  <c r="AA158" i="1" s="1"/>
  <c r="AG158" i="1" s="1"/>
  <c r="AF161" i="1"/>
  <c r="Z197" i="1"/>
  <c r="AA197" i="1" s="1"/>
  <c r="Z208" i="1"/>
  <c r="AA208" i="1" s="1"/>
  <c r="AG208" i="1" s="1"/>
  <c r="Z223" i="1"/>
  <c r="AA223" i="1" s="1"/>
  <c r="Z20" i="1"/>
  <c r="AA20" i="1" s="1"/>
  <c r="Z189" i="1"/>
  <c r="AA189" i="1" s="1"/>
  <c r="Z70" i="1"/>
  <c r="AA70" i="1" s="1"/>
  <c r="Z165" i="1"/>
  <c r="AA165" i="1" s="1"/>
  <c r="N12" i="1"/>
  <c r="Z175" i="1"/>
  <c r="AA175" i="1" s="1"/>
  <c r="N29" i="1"/>
  <c r="Z167" i="1"/>
  <c r="AA167" i="1" s="1"/>
  <c r="Z186" i="1"/>
  <c r="AA186" i="1" s="1"/>
  <c r="AB186" i="1" s="1"/>
  <c r="AE17" i="1"/>
  <c r="S29" i="1"/>
  <c r="Z51" i="1"/>
  <c r="AA51" i="1" s="1"/>
  <c r="AD161" i="1"/>
  <c r="Z218" i="1"/>
  <c r="AA218" i="1" s="1"/>
  <c r="Q6" i="1"/>
  <c r="S6" i="1"/>
  <c r="Z11" i="1"/>
  <c r="AA11" i="1" s="1"/>
  <c r="AG11" i="1" s="1"/>
  <c r="Z18" i="1"/>
  <c r="AA18" i="1" s="1"/>
  <c r="AG18" i="1" s="1"/>
  <c r="Z23" i="1"/>
  <c r="AA23" i="1" s="1"/>
  <c r="V29" i="1"/>
  <c r="V239" i="1" s="1"/>
  <c r="R32" i="1"/>
  <c r="Z81" i="1"/>
  <c r="AA81" i="1" s="1"/>
  <c r="Z103" i="1"/>
  <c r="AA103" i="1" s="1"/>
  <c r="AD111" i="1"/>
  <c r="AB114" i="1"/>
  <c r="Z147" i="1"/>
  <c r="AA147" i="1" s="1"/>
  <c r="AD147" i="1" s="1"/>
  <c r="AG161" i="1"/>
  <c r="Z52" i="1"/>
  <c r="AA52" i="1" s="1"/>
  <c r="AB52" i="1" s="1"/>
  <c r="Z162" i="1"/>
  <c r="AA162" i="1" s="1"/>
  <c r="AE162" i="1" s="1"/>
  <c r="Z210" i="1"/>
  <c r="AA210" i="1" s="1"/>
  <c r="AG210" i="1" s="1"/>
  <c r="Z231" i="1"/>
  <c r="AA231" i="1" s="1"/>
  <c r="Z57" i="1"/>
  <c r="AA57" i="1" s="1"/>
  <c r="Z181" i="1"/>
  <c r="AA181" i="1" s="1"/>
  <c r="Z93" i="1"/>
  <c r="AA93" i="1" s="1"/>
  <c r="AB93" i="1" s="1"/>
  <c r="Z230" i="1"/>
  <c r="AA230" i="1" s="1"/>
  <c r="Z10" i="1"/>
  <c r="AA10" i="1" s="1"/>
  <c r="Z221" i="1"/>
  <c r="AA221" i="1" s="1"/>
  <c r="AE221" i="1" s="1"/>
  <c r="Z14" i="1"/>
  <c r="AA14" i="1" s="1"/>
  <c r="Z24" i="1"/>
  <c r="AA24" i="1" s="1"/>
  <c r="N32" i="1"/>
  <c r="Z36" i="1"/>
  <c r="AA36" i="1" s="1"/>
  <c r="T6" i="1"/>
  <c r="T239" i="1" s="1"/>
  <c r="S32" i="1"/>
  <c r="Z78" i="1"/>
  <c r="AA78" i="1" s="1"/>
  <c r="AE78" i="1" s="1"/>
  <c r="AD79" i="1"/>
  <c r="Z194" i="1"/>
  <c r="AA194" i="1" s="1"/>
  <c r="AE194" i="1" s="1"/>
  <c r="Z204" i="1"/>
  <c r="AA204" i="1" s="1"/>
  <c r="Z206" i="1"/>
  <c r="AA206" i="1" s="1"/>
  <c r="Z216" i="1"/>
  <c r="AA216" i="1" s="1"/>
  <c r="Z149" i="1"/>
  <c r="AA149" i="1" s="1"/>
  <c r="U6" i="1"/>
  <c r="Z21" i="1"/>
  <c r="AA21" i="1" s="1"/>
  <c r="Z28" i="1"/>
  <c r="AA28" i="1" s="1"/>
  <c r="AF28" i="1" s="1"/>
  <c r="Z37" i="1"/>
  <c r="AA37" i="1" s="1"/>
  <c r="Z94" i="1"/>
  <c r="AA94" i="1" s="1"/>
  <c r="Z105" i="1"/>
  <c r="AA105" i="1" s="1"/>
  <c r="Z113" i="1"/>
  <c r="AA113" i="1" s="1"/>
  <c r="Z122" i="1"/>
  <c r="AA122" i="1" s="1"/>
  <c r="Z144" i="1"/>
  <c r="AA144" i="1" s="1"/>
  <c r="Z159" i="1"/>
  <c r="AA159" i="1" s="1"/>
  <c r="Z214" i="1"/>
  <c r="AA214" i="1" s="1"/>
  <c r="AD225" i="1"/>
  <c r="AD179" i="1"/>
  <c r="AG179" i="1"/>
  <c r="AF179" i="1"/>
  <c r="AF157" i="1"/>
  <c r="AE157" i="1"/>
  <c r="AD157" i="1"/>
  <c r="AB157" i="1"/>
  <c r="AG84" i="1"/>
  <c r="AG88" i="1"/>
  <c r="AD88" i="1"/>
  <c r="AF88" i="1"/>
  <c r="AE88" i="1"/>
  <c r="AB88" i="1"/>
  <c r="AF165" i="1"/>
  <c r="AB127" i="1"/>
  <c r="AG205" i="1"/>
  <c r="AF205" i="1"/>
  <c r="AG213" i="1"/>
  <c r="AB75" i="1"/>
  <c r="AF75" i="1"/>
  <c r="AG75" i="1"/>
  <c r="AE75" i="1"/>
  <c r="AD75" i="1"/>
  <c r="AG104" i="1"/>
  <c r="AF104" i="1"/>
  <c r="AD104" i="1"/>
  <c r="AB104" i="1"/>
  <c r="AD170" i="1"/>
  <c r="AE97" i="1"/>
  <c r="AD97" i="1"/>
  <c r="AG97" i="1"/>
  <c r="AD207" i="1"/>
  <c r="AE207" i="1"/>
  <c r="AF27" i="1"/>
  <c r="AE27" i="1"/>
  <c r="AG27" i="1"/>
  <c r="AB27" i="1"/>
  <c r="AD27" i="1"/>
  <c r="AE119" i="1"/>
  <c r="AD119" i="1"/>
  <c r="AG146" i="1"/>
  <c r="AF146" i="1"/>
  <c r="AD146" i="1"/>
  <c r="AB146" i="1"/>
  <c r="AE146" i="1"/>
  <c r="AF234" i="1"/>
  <c r="AE234" i="1"/>
  <c r="AD234" i="1"/>
  <c r="AB46" i="1"/>
  <c r="AD50" i="1"/>
  <c r="AB50" i="1"/>
  <c r="AG50" i="1"/>
  <c r="AE131" i="1"/>
  <c r="AB131" i="1"/>
  <c r="AC23" i="1"/>
  <c r="AD81" i="1"/>
  <c r="AB85" i="1"/>
  <c r="AG9" i="1"/>
  <c r="AF9" i="1"/>
  <c r="AE9" i="1"/>
  <c r="AD9" i="1"/>
  <c r="AC9" i="1"/>
  <c r="AB9" i="1"/>
  <c r="AJ28" i="1"/>
  <c r="AG94" i="1"/>
  <c r="AD105" i="1"/>
  <c r="AG174" i="1"/>
  <c r="AD139" i="1"/>
  <c r="AG139" i="1"/>
  <c r="AF139" i="1"/>
  <c r="AE139" i="1"/>
  <c r="AB139" i="1"/>
  <c r="AB215" i="1"/>
  <c r="AD19" i="1"/>
  <c r="AG19" i="1"/>
  <c r="AF19" i="1"/>
  <c r="AE19" i="1"/>
  <c r="AF26" i="1"/>
  <c r="AB101" i="1"/>
  <c r="AE101" i="1"/>
  <c r="AD108" i="1"/>
  <c r="AB108" i="1"/>
  <c r="AD187" i="1"/>
  <c r="AG187" i="1"/>
  <c r="AF187" i="1"/>
  <c r="AE187" i="1"/>
  <c r="AB187" i="1"/>
  <c r="AG215" i="1"/>
  <c r="AE171" i="1"/>
  <c r="AF201" i="1"/>
  <c r="Z33" i="1"/>
  <c r="AA33" i="1" s="1"/>
  <c r="AB212" i="1"/>
  <c r="AE212" i="1"/>
  <c r="AG212" i="1"/>
  <c r="AF212" i="1"/>
  <c r="AD212" i="1"/>
  <c r="AD130" i="1"/>
  <c r="AD195" i="1"/>
  <c r="AG195" i="1"/>
  <c r="AF195" i="1"/>
  <c r="AB43" i="1"/>
  <c r="AD43" i="1"/>
  <c r="AF43" i="1"/>
  <c r="AE43" i="1"/>
  <c r="AF230" i="1"/>
  <c r="AD230" i="1"/>
  <c r="AH17" i="1"/>
  <c r="AG17" i="1"/>
  <c r="AI17" i="1"/>
  <c r="AB19" i="1"/>
  <c r="AB79" i="1"/>
  <c r="AF79" i="1"/>
  <c r="Z140" i="1"/>
  <c r="AA140" i="1" s="1"/>
  <c r="AD183" i="1"/>
  <c r="Z45" i="1"/>
  <c r="AA45" i="1" s="1"/>
  <c r="AG99" i="1"/>
  <c r="AF99" i="1"/>
  <c r="Z38" i="1"/>
  <c r="AA38" i="1" s="1"/>
  <c r="Z42" i="1"/>
  <c r="AA42" i="1" s="1"/>
  <c r="Z90" i="1"/>
  <c r="AA90" i="1" s="1"/>
  <c r="Z102" i="1"/>
  <c r="AA102" i="1" s="1"/>
  <c r="Z134" i="1"/>
  <c r="AA134" i="1" s="1"/>
  <c r="AD194" i="1"/>
  <c r="AB194" i="1"/>
  <c r="AC34" i="1"/>
  <c r="AD34" i="1"/>
  <c r="AD113" i="1"/>
  <c r="AG182" i="1"/>
  <c r="AF182" i="1"/>
  <c r="AD182" i="1"/>
  <c r="AE182" i="1"/>
  <c r="AB182" i="1"/>
  <c r="AE208" i="1"/>
  <c r="AG111" i="1"/>
  <c r="AF111" i="1"/>
  <c r="AE144" i="1"/>
  <c r="AE98" i="1"/>
  <c r="AB98" i="1"/>
  <c r="AG98" i="1"/>
  <c r="U12" i="1"/>
  <c r="M239" i="1"/>
  <c r="S12" i="1"/>
  <c r="R12" i="1"/>
  <c r="Z15" i="1"/>
  <c r="AA15" i="1" s="1"/>
  <c r="Z133" i="1"/>
  <c r="AA133" i="1" s="1"/>
  <c r="Z193" i="1"/>
  <c r="AA193" i="1" s="1"/>
  <c r="Z196" i="1"/>
  <c r="AA196" i="1" s="1"/>
  <c r="AF208" i="1"/>
  <c r="AF210" i="1"/>
  <c r="Z217" i="1"/>
  <c r="AA217" i="1" s="1"/>
  <c r="Z115" i="1"/>
  <c r="AA115" i="1" s="1"/>
  <c r="AB209" i="1"/>
  <c r="AD209" i="1"/>
  <c r="AG209" i="1"/>
  <c r="AG229" i="1"/>
  <c r="AF229" i="1"/>
  <c r="AE229" i="1"/>
  <c r="AD229" i="1"/>
  <c r="Z22" i="1"/>
  <c r="AA22" i="1" s="1"/>
  <c r="Z48" i="1"/>
  <c r="AA48" i="1" s="1"/>
  <c r="Z68" i="1"/>
  <c r="AA68" i="1" s="1"/>
  <c r="Z120" i="1"/>
  <c r="AA120" i="1" s="1"/>
  <c r="AG129" i="1"/>
  <c r="AF129" i="1"/>
  <c r="AE129" i="1"/>
  <c r="Z143" i="1"/>
  <c r="AA143" i="1" s="1"/>
  <c r="Z153" i="1"/>
  <c r="AA153" i="1" s="1"/>
  <c r="AB229" i="1"/>
  <c r="Z8" i="1"/>
  <c r="AA8" i="1" s="1"/>
  <c r="Z64" i="1"/>
  <c r="AA64" i="1" s="1"/>
  <c r="Z77" i="1"/>
  <c r="AA77" i="1" s="1"/>
  <c r="Z87" i="1"/>
  <c r="AA87" i="1" s="1"/>
  <c r="Z124" i="1"/>
  <c r="AA124" i="1" s="1"/>
  <c r="AB129" i="1"/>
  <c r="Z150" i="1"/>
  <c r="AA150" i="1" s="1"/>
  <c r="Z62" i="1"/>
  <c r="AA62" i="1" s="1"/>
  <c r="Z76" i="1"/>
  <c r="AA76" i="1" s="1"/>
  <c r="AE209" i="1"/>
  <c r="Z44" i="1"/>
  <c r="AA44" i="1" s="1"/>
  <c r="Z100" i="1"/>
  <c r="AA100" i="1" s="1"/>
  <c r="Z116" i="1"/>
  <c r="AA116" i="1" s="1"/>
  <c r="AF209" i="1"/>
  <c r="Z31" i="1"/>
  <c r="AA31" i="1" s="1"/>
  <c r="Z49" i="1"/>
  <c r="AA49" i="1" s="1"/>
  <c r="Z83" i="1"/>
  <c r="AA83" i="1" s="1"/>
  <c r="Z155" i="1"/>
  <c r="AA155" i="1" s="1"/>
  <c r="Z200" i="1"/>
  <c r="AA200" i="1" s="1"/>
  <c r="Z60" i="1"/>
  <c r="AA60" i="1" s="1"/>
  <c r="Z61" i="1"/>
  <c r="AA61" i="1" s="1"/>
  <c r="Z80" i="1"/>
  <c r="AA80" i="1" s="1"/>
  <c r="Z117" i="1"/>
  <c r="AA117" i="1" s="1"/>
  <c r="Z148" i="1"/>
  <c r="AA148" i="1" s="1"/>
  <c r="Z191" i="1"/>
  <c r="AA191" i="1" s="1"/>
  <c r="Z202" i="1"/>
  <c r="AA202" i="1" s="1"/>
  <c r="Z211" i="1"/>
  <c r="AA211" i="1" s="1"/>
  <c r="Z152" i="1"/>
  <c r="AA152" i="1" s="1"/>
  <c r="Z164" i="1"/>
  <c r="AA164" i="1" s="1"/>
  <c r="Z168" i="1"/>
  <c r="AA168" i="1" s="1"/>
  <c r="Z177" i="1"/>
  <c r="AA177" i="1" s="1"/>
  <c r="Z199" i="1"/>
  <c r="AA199" i="1" s="1"/>
  <c r="Z25" i="1"/>
  <c r="AA25" i="1" s="1"/>
  <c r="Z53" i="1"/>
  <c r="AA53" i="1" s="1"/>
  <c r="Z106" i="1"/>
  <c r="AA106" i="1" s="1"/>
  <c r="Z125" i="1"/>
  <c r="AA125" i="1" s="1"/>
  <c r="Z203" i="1"/>
  <c r="AA203" i="1" s="1"/>
  <c r="W239" i="1"/>
  <c r="Z92" i="1"/>
  <c r="AA92" i="1" s="1"/>
  <c r="Z128" i="1"/>
  <c r="AA128" i="1" s="1"/>
  <c r="Z145" i="1"/>
  <c r="AA145" i="1" s="1"/>
  <c r="Z160" i="1"/>
  <c r="AA160" i="1" s="1"/>
  <c r="Z188" i="1"/>
  <c r="AA188" i="1" s="1"/>
  <c r="Z192" i="1"/>
  <c r="AA192" i="1" s="1"/>
  <c r="Z73" i="1"/>
  <c r="AA73" i="1" s="1"/>
  <c r="X239" i="1"/>
  <c r="Z39" i="1"/>
  <c r="AA39" i="1" s="1"/>
  <c r="Z142" i="1"/>
  <c r="AA142" i="1" s="1"/>
  <c r="Z151" i="1"/>
  <c r="AA151" i="1" s="1"/>
  <c r="Z156" i="1"/>
  <c r="AA156" i="1" s="1"/>
  <c r="Z172" i="1"/>
  <c r="AA172" i="1" s="1"/>
  <c r="Z176" i="1"/>
  <c r="AA176" i="1" s="1"/>
  <c r="Z220" i="1"/>
  <c r="AA220" i="1" s="1"/>
  <c r="Z224" i="1"/>
  <c r="AA224" i="1" s="1"/>
  <c r="Z16" i="1"/>
  <c r="AA16" i="1" s="1"/>
  <c r="Z137" i="1"/>
  <c r="AA137" i="1" s="1"/>
  <c r="Z185" i="1"/>
  <c r="AA185" i="1" s="1"/>
  <c r="Z233" i="1"/>
  <c r="AA233" i="1" s="1"/>
  <c r="Z132" i="1"/>
  <c r="AA132" i="1" s="1"/>
  <c r="Z136" i="1"/>
  <c r="AA136" i="1" s="1"/>
  <c r="Z180" i="1"/>
  <c r="AA180" i="1" s="1"/>
  <c r="Z184" i="1"/>
  <c r="AA184" i="1" s="1"/>
  <c r="Z228" i="1"/>
  <c r="AA228" i="1" s="1"/>
  <c r="Z232" i="1"/>
  <c r="AA232" i="1" s="1"/>
  <c r="AG149" i="1" l="1"/>
  <c r="AD149" i="1"/>
  <c r="AB149" i="1"/>
  <c r="AE149" i="1"/>
  <c r="AF14" i="1"/>
  <c r="AD14" i="1"/>
  <c r="AB189" i="1"/>
  <c r="AE189" i="1"/>
  <c r="AD189" i="1"/>
  <c r="AB95" i="1"/>
  <c r="AF95" i="1"/>
  <c r="AE95" i="1"/>
  <c r="AD95" i="1"/>
  <c r="AG95" i="1"/>
  <c r="AB126" i="1"/>
  <c r="AF126" i="1"/>
  <c r="AE126" i="1"/>
  <c r="AG126" i="1"/>
  <c r="AB47" i="1"/>
  <c r="AE47" i="1"/>
  <c r="AG47" i="1"/>
  <c r="AE7" i="1"/>
  <c r="AD7" i="1"/>
  <c r="AC7" i="1"/>
  <c r="AG7" i="1"/>
  <c r="AF7" i="1"/>
  <c r="AB216" i="1"/>
  <c r="AD216" i="1"/>
  <c r="AE20" i="1"/>
  <c r="AG20" i="1"/>
  <c r="AG173" i="1"/>
  <c r="AF173" i="1"/>
  <c r="AD107" i="1"/>
  <c r="AB107" i="1"/>
  <c r="AG107" i="1"/>
  <c r="AE107" i="1"/>
  <c r="AG114" i="1"/>
  <c r="AE114" i="1"/>
  <c r="AB96" i="1"/>
  <c r="AG96" i="1"/>
  <c r="AF96" i="1"/>
  <c r="AE96" i="1"/>
  <c r="AD96" i="1"/>
  <c r="AG226" i="1"/>
  <c r="AF226" i="1"/>
  <c r="AB173" i="1"/>
  <c r="AG14" i="1"/>
  <c r="AD159" i="1"/>
  <c r="AE159" i="1"/>
  <c r="AF206" i="1"/>
  <c r="AG206" i="1"/>
  <c r="AE10" i="1"/>
  <c r="AG10" i="1"/>
  <c r="AF10" i="1"/>
  <c r="AD10" i="1"/>
  <c r="AB51" i="1"/>
  <c r="AF51" i="1"/>
  <c r="AG51" i="1"/>
  <c r="AD51" i="1"/>
  <c r="AE51" i="1"/>
  <c r="AC51" i="1"/>
  <c r="AD223" i="1"/>
  <c r="AF223" i="1"/>
  <c r="AG223" i="1"/>
  <c r="AD173" i="1"/>
  <c r="AF50" i="1"/>
  <c r="AE14" i="1"/>
  <c r="AD144" i="1"/>
  <c r="AF144" i="1"/>
  <c r="AB226" i="1"/>
  <c r="AE173" i="1"/>
  <c r="AB14" i="1"/>
  <c r="AE225" i="1"/>
  <c r="AE235" i="1"/>
  <c r="AB7" i="1"/>
  <c r="AC14" i="1"/>
  <c r="AD47" i="1"/>
  <c r="AF235" i="1"/>
  <c r="AF47" i="1"/>
  <c r="AF159" i="1"/>
  <c r="AD114" i="1"/>
  <c r="AG159" i="1"/>
  <c r="AF114" i="1"/>
  <c r="AB159" i="1"/>
  <c r="AD126" i="1"/>
  <c r="AG24" i="1"/>
  <c r="AE24" i="1"/>
  <c r="Q239" i="1"/>
  <c r="AG70" i="1"/>
  <c r="AB70" i="1"/>
  <c r="AD70" i="1"/>
  <c r="AG72" i="1"/>
  <c r="AD72" i="1"/>
  <c r="AB72" i="1"/>
  <c r="AD226" i="1"/>
  <c r="AD174" i="1"/>
  <c r="AF174" i="1"/>
  <c r="AE66" i="1"/>
  <c r="AF66" i="1"/>
  <c r="AB63" i="1"/>
  <c r="AD63" i="1"/>
  <c r="AF63" i="1"/>
  <c r="AE67" i="1"/>
  <c r="AB67" i="1"/>
  <c r="AD67" i="1"/>
  <c r="AG67" i="1"/>
  <c r="AF67" i="1"/>
  <c r="AF82" i="1"/>
  <c r="AE82" i="1"/>
  <c r="AG201" i="1"/>
  <c r="AF122" i="1"/>
  <c r="AE122" i="1"/>
  <c r="AB122" i="1"/>
  <c r="AE230" i="1"/>
  <c r="AB230" i="1"/>
  <c r="AG55" i="1"/>
  <c r="AE55" i="1"/>
  <c r="AF55" i="1"/>
  <c r="AD55" i="1"/>
  <c r="AB208" i="1"/>
  <c r="AG230" i="1"/>
  <c r="AD201" i="1"/>
  <c r="AG122" i="1"/>
  <c r="AF127" i="1"/>
  <c r="AF113" i="1"/>
  <c r="AB113" i="1"/>
  <c r="AE113" i="1"/>
  <c r="AD82" i="1"/>
  <c r="AB35" i="1"/>
  <c r="AG35" i="1"/>
  <c r="AB234" i="1"/>
  <c r="AG234" i="1"/>
  <c r="AE46" i="1"/>
  <c r="AG46" i="1"/>
  <c r="AB207" i="1"/>
  <c r="AG207" i="1"/>
  <c r="AF207" i="1"/>
  <c r="AE201" i="1"/>
  <c r="AE91" i="1"/>
  <c r="AF91" i="1"/>
  <c r="AD46" i="1"/>
  <c r="AG127" i="1"/>
  <c r="AB105" i="1"/>
  <c r="AG105" i="1"/>
  <c r="AB181" i="1"/>
  <c r="AG181" i="1"/>
  <c r="AF181" i="1"/>
  <c r="AE181" i="1"/>
  <c r="AD181" i="1"/>
  <c r="AG170" i="1"/>
  <c r="AB170" i="1"/>
  <c r="AG108" i="1"/>
  <c r="AF108" i="1"/>
  <c r="AE108" i="1"/>
  <c r="AD58" i="1"/>
  <c r="AG91" i="1"/>
  <c r="AF46" i="1"/>
  <c r="AE170" i="1"/>
  <c r="AE127" i="1"/>
  <c r="AE57" i="1"/>
  <c r="AF57" i="1"/>
  <c r="AG82" i="1"/>
  <c r="AE63" i="1"/>
  <c r="AF58" i="1"/>
  <c r="AD91" i="1"/>
  <c r="AE222" i="1"/>
  <c r="AB82" i="1"/>
  <c r="AG183" i="1"/>
  <c r="AG58" i="1"/>
  <c r="AD222" i="1"/>
  <c r="AB183" i="1"/>
  <c r="AE58" i="1"/>
  <c r="AB55" i="1"/>
  <c r="AF222" i="1"/>
  <c r="AG63" i="1"/>
  <c r="AE183" i="1"/>
  <c r="AG222" i="1"/>
  <c r="AF213" i="1"/>
  <c r="AB213" i="1"/>
  <c r="AE99" i="1"/>
  <c r="AD99" i="1"/>
  <c r="AB99" i="1"/>
  <c r="AF171" i="1"/>
  <c r="AD171" i="1"/>
  <c r="AG171" i="1"/>
  <c r="AG101" i="1"/>
  <c r="AD101" i="1"/>
  <c r="AF101" i="1"/>
  <c r="AB111" i="1"/>
  <c r="AB195" i="1"/>
  <c r="AE179" i="1"/>
  <c r="N239" i="1"/>
  <c r="AB34" i="1"/>
  <c r="AD54" i="1"/>
  <c r="AG166" i="1"/>
  <c r="AF166" i="1"/>
  <c r="AD227" i="1"/>
  <c r="AG227" i="1"/>
  <c r="AE227" i="1"/>
  <c r="AB227" i="1"/>
  <c r="AF227" i="1"/>
  <c r="AB65" i="1"/>
  <c r="AD65" i="1"/>
  <c r="U239" i="1"/>
  <c r="AD23" i="1"/>
  <c r="AB23" i="1"/>
  <c r="AD163" i="1"/>
  <c r="AG163" i="1"/>
  <c r="AD169" i="1"/>
  <c r="AF169" i="1"/>
  <c r="AG130" i="1"/>
  <c r="AF130" i="1"/>
  <c r="AE130" i="1"/>
  <c r="AG169" i="1"/>
  <c r="AE23" i="1"/>
  <c r="AF97" i="1"/>
  <c r="AB97" i="1"/>
  <c r="AB118" i="1"/>
  <c r="AF118" i="1"/>
  <c r="AD118" i="1"/>
  <c r="AE169" i="1"/>
  <c r="AD166" i="1"/>
  <c r="AG162" i="1"/>
  <c r="AG71" i="1"/>
  <c r="AF18" i="1"/>
  <c r="AB123" i="1"/>
  <c r="AG123" i="1"/>
  <c r="AG138" i="1"/>
  <c r="AF138" i="1"/>
  <c r="AF85" i="1"/>
  <c r="AD85" i="1"/>
  <c r="AE85" i="1"/>
  <c r="AB158" i="1"/>
  <c r="AD71" i="1"/>
  <c r="AB18" i="1"/>
  <c r="AE65" i="1"/>
  <c r="AB169" i="1"/>
  <c r="AB110" i="1"/>
  <c r="AE110" i="1"/>
  <c r="AB119" i="1"/>
  <c r="AF119" i="1"/>
  <c r="AD215" i="1"/>
  <c r="AE215" i="1"/>
  <c r="AD154" i="1"/>
  <c r="AF59" i="1"/>
  <c r="AG26" i="1"/>
  <c r="AE71" i="1"/>
  <c r="AE163" i="1"/>
  <c r="AG65" i="1"/>
  <c r="AG214" i="1"/>
  <c r="AF214" i="1"/>
  <c r="AD214" i="1"/>
  <c r="AG216" i="1"/>
  <c r="AF216" i="1"/>
  <c r="AE70" i="1"/>
  <c r="AF70" i="1"/>
  <c r="AD13" i="1"/>
  <c r="AG13" i="1"/>
  <c r="AF13" i="1"/>
  <c r="AE213" i="1"/>
  <c r="AD213" i="1"/>
  <c r="AE154" i="1"/>
  <c r="AB112" i="1"/>
  <c r="AD59" i="1"/>
  <c r="AB171" i="1"/>
  <c r="AE26" i="1"/>
  <c r="AF71" i="1"/>
  <c r="AF11" i="1"/>
  <c r="AF65" i="1"/>
  <c r="AG52" i="1"/>
  <c r="AD221" i="1"/>
  <c r="AB221" i="1"/>
  <c r="AD218" i="1"/>
  <c r="AB218" i="1"/>
  <c r="AF41" i="1"/>
  <c r="AE41" i="1"/>
  <c r="AD41" i="1"/>
  <c r="AD66" i="1"/>
  <c r="AG66" i="1"/>
  <c r="AB66" i="1"/>
  <c r="AF89" i="1"/>
  <c r="AG89" i="1"/>
  <c r="AE89" i="1"/>
  <c r="AE216" i="1"/>
  <c r="AG118" i="1"/>
  <c r="AB154" i="1"/>
  <c r="AE59" i="1"/>
  <c r="AE218" i="1"/>
  <c r="AB214" i="1"/>
  <c r="AF221" i="1"/>
  <c r="AD86" i="1"/>
  <c r="AG144" i="1"/>
  <c r="AB144" i="1"/>
  <c r="AE74" i="1"/>
  <c r="AD74" i="1"/>
  <c r="AF74" i="1"/>
  <c r="AB74" i="1"/>
  <c r="P239" i="1"/>
  <c r="AD219" i="1"/>
  <c r="AF219" i="1"/>
  <c r="AE219" i="1"/>
  <c r="AE118" i="1"/>
  <c r="AF154" i="1"/>
  <c r="AG59" i="1"/>
  <c r="AF218" i="1"/>
  <c r="AB54" i="1"/>
  <c r="AE214" i="1"/>
  <c r="AB206" i="1"/>
  <c r="AF147" i="1"/>
  <c r="AG221" i="1"/>
  <c r="AF86" i="1"/>
  <c r="AG219" i="1"/>
  <c r="AB84" i="1"/>
  <c r="AB20" i="1"/>
  <c r="AF189" i="1"/>
  <c r="AF54" i="1"/>
  <c r="AG218" i="1"/>
  <c r="AG54" i="1"/>
  <c r="AF110" i="1"/>
  <c r="AB174" i="1"/>
  <c r="AE206" i="1"/>
  <c r="AG147" i="1"/>
  <c r="AB41" i="1"/>
  <c r="AG86" i="1"/>
  <c r="AE205" i="1"/>
  <c r="AF84" i="1"/>
  <c r="AD20" i="1"/>
  <c r="AG189" i="1"/>
  <c r="AE174" i="1"/>
  <c r="AD206" i="1"/>
  <c r="AB147" i="1"/>
  <c r="AF135" i="1"/>
  <c r="AG41" i="1"/>
  <c r="AB10" i="1"/>
  <c r="AB86" i="1"/>
  <c r="AB205" i="1"/>
  <c r="AD84" i="1"/>
  <c r="AF20" i="1"/>
  <c r="AB89" i="1"/>
  <c r="S239" i="1"/>
  <c r="AD110" i="1"/>
  <c r="AB130" i="1"/>
  <c r="AB26" i="1"/>
  <c r="AF215" i="1"/>
  <c r="AE147" i="1"/>
  <c r="AG119" i="1"/>
  <c r="AC10" i="1"/>
  <c r="AD89" i="1"/>
  <c r="AB225" i="1"/>
  <c r="AG225" i="1"/>
  <c r="AF194" i="1"/>
  <c r="AG235" i="1"/>
  <c r="AB223" i="1"/>
  <c r="AG194" i="1"/>
  <c r="AB235" i="1"/>
  <c r="AD122" i="1"/>
  <c r="AE223" i="1"/>
  <c r="AF107" i="1"/>
  <c r="AF35" i="1"/>
  <c r="AE103" i="1"/>
  <c r="AG103" i="1"/>
  <c r="AF103" i="1"/>
  <c r="AB103" i="1"/>
  <c r="AG40" i="1"/>
  <c r="AD40" i="1"/>
  <c r="AE40" i="1"/>
  <c r="AF40" i="1"/>
  <c r="AB40" i="1"/>
  <c r="AD208" i="1"/>
  <c r="AE190" i="1"/>
  <c r="AG190" i="1"/>
  <c r="AF190" i="1"/>
  <c r="AG113" i="1"/>
  <c r="AG231" i="1"/>
  <c r="AE231" i="1"/>
  <c r="AB231" i="1"/>
  <c r="Z29" i="1"/>
  <c r="AA29" i="1" s="1"/>
  <c r="AE141" i="1"/>
  <c r="AD141" i="1"/>
  <c r="AB141" i="1"/>
  <c r="AF105" i="1"/>
  <c r="AE105" i="1"/>
  <c r="AF81" i="1"/>
  <c r="AE81" i="1"/>
  <c r="AD197" i="1"/>
  <c r="AB197" i="1"/>
  <c r="AG197" i="1"/>
  <c r="AF197" i="1"/>
  <c r="AF69" i="1"/>
  <c r="AG69" i="1"/>
  <c r="AD69" i="1"/>
  <c r="AE35" i="1"/>
  <c r="AF94" i="1"/>
  <c r="AB94" i="1"/>
  <c r="AD94" i="1"/>
  <c r="AG186" i="1"/>
  <c r="AF186" i="1"/>
  <c r="AB198" i="1"/>
  <c r="AE94" i="1"/>
  <c r="AF78" i="1"/>
  <c r="AD35" i="1"/>
  <c r="AF170" i="1"/>
  <c r="AD186" i="1"/>
  <c r="AG109" i="1"/>
  <c r="AG57" i="1"/>
  <c r="AG37" i="1"/>
  <c r="AD37" i="1"/>
  <c r="AE37" i="1"/>
  <c r="AG167" i="1"/>
  <c r="AF167" i="1"/>
  <c r="AD167" i="1"/>
  <c r="AE167" i="1"/>
  <c r="AB167" i="1"/>
  <c r="AB166" i="1"/>
  <c r="AE166" i="1"/>
  <c r="AE158" i="1"/>
  <c r="AD198" i="1"/>
  <c r="AE69" i="1"/>
  <c r="AB37" i="1"/>
  <c r="AG78" i="1"/>
  <c r="AE186" i="1"/>
  <c r="AD109" i="1"/>
  <c r="AB57" i="1"/>
  <c r="AE210" i="1"/>
  <c r="AD210" i="1"/>
  <c r="AE135" i="1"/>
  <c r="AB135" i="1"/>
  <c r="AG135" i="1"/>
  <c r="R239" i="1"/>
  <c r="AE178" i="1"/>
  <c r="AG178" i="1"/>
  <c r="AF178" i="1"/>
  <c r="AD178" i="1"/>
  <c r="AE197" i="1"/>
  <c r="AD158" i="1"/>
  <c r="AF198" i="1"/>
  <c r="AB69" i="1"/>
  <c r="AF37" i="1"/>
  <c r="AB78" i="1"/>
  <c r="AF163" i="1"/>
  <c r="AB178" i="1"/>
  <c r="AG93" i="1"/>
  <c r="AE109" i="1"/>
  <c r="AD57" i="1"/>
  <c r="AD21" i="1"/>
  <c r="AG21" i="1"/>
  <c r="AB21" i="1"/>
  <c r="AF21" i="1"/>
  <c r="AE21" i="1"/>
  <c r="AF36" i="1"/>
  <c r="AE36" i="1"/>
  <c r="AB36" i="1"/>
  <c r="AD18" i="1"/>
  <c r="AE18" i="1"/>
  <c r="AG175" i="1"/>
  <c r="AE175" i="1"/>
  <c r="AD175" i="1"/>
  <c r="AF131" i="1"/>
  <c r="AD131" i="1"/>
  <c r="AG131" i="1"/>
  <c r="AD56" i="1"/>
  <c r="AE56" i="1"/>
  <c r="AF56" i="1"/>
  <c r="AF158" i="1"/>
  <c r="AG198" i="1"/>
  <c r="AE28" i="1"/>
  <c r="AD78" i="1"/>
  <c r="AB163" i="1"/>
  <c r="AG56" i="1"/>
  <c r="AD93" i="1"/>
  <c r="AF109" i="1"/>
  <c r="AF231" i="1"/>
  <c r="AH11" i="1"/>
  <c r="AD11" i="1"/>
  <c r="AE11" i="1"/>
  <c r="AF121" i="1"/>
  <c r="AB121" i="1"/>
  <c r="AG121" i="1"/>
  <c r="AE121" i="1"/>
  <c r="AD121" i="1"/>
  <c r="Z32" i="1"/>
  <c r="AA32" i="1" s="1"/>
  <c r="AE123" i="1"/>
  <c r="AD123" i="1"/>
  <c r="AE138" i="1"/>
  <c r="AD138" i="1"/>
  <c r="AB138" i="1"/>
  <c r="AF141" i="1"/>
  <c r="AF175" i="1"/>
  <c r="AB162" i="1"/>
  <c r="AG28" i="1"/>
  <c r="AD103" i="1"/>
  <c r="AC11" i="1"/>
  <c r="AD36" i="1"/>
  <c r="AE93" i="1"/>
  <c r="AD231" i="1"/>
  <c r="AF52" i="1"/>
  <c r="AB190" i="1"/>
  <c r="AG141" i="1"/>
  <c r="AB175" i="1"/>
  <c r="AD162" i="1"/>
  <c r="AH28" i="1"/>
  <c r="AG81" i="1"/>
  <c r="AG36" i="1"/>
  <c r="AF93" i="1"/>
  <c r="AD52" i="1"/>
  <c r="AD190" i="1"/>
  <c r="AB210" i="1"/>
  <c r="Z12" i="1"/>
  <c r="AF123" i="1"/>
  <c r="AF162" i="1"/>
  <c r="AI28" i="1"/>
  <c r="AB81" i="1"/>
  <c r="AE52" i="1"/>
  <c r="AB24" i="1"/>
  <c r="AD24" i="1"/>
  <c r="AF24" i="1"/>
  <c r="AB165" i="1"/>
  <c r="AE165" i="1"/>
  <c r="AD165" i="1"/>
  <c r="AF149" i="1"/>
  <c r="AG110" i="1"/>
  <c r="AG165" i="1"/>
  <c r="AE112" i="1"/>
  <c r="AC13" i="1"/>
  <c r="AB204" i="1"/>
  <c r="AE204" i="1"/>
  <c r="AF204" i="1"/>
  <c r="AD204" i="1"/>
  <c r="AG204" i="1"/>
  <c r="Z6" i="1"/>
  <c r="AA6" i="1" s="1"/>
  <c r="AF112" i="1"/>
  <c r="AE13" i="1"/>
  <c r="AD112" i="1"/>
  <c r="AF72" i="1"/>
  <c r="AE72" i="1"/>
  <c r="AA12" i="1"/>
  <c r="AD136" i="1"/>
  <c r="AB136" i="1"/>
  <c r="AG136" i="1"/>
  <c r="AF136" i="1"/>
  <c r="AE136" i="1"/>
  <c r="AG142" i="1"/>
  <c r="AF142" i="1"/>
  <c r="AD142" i="1"/>
  <c r="AB142" i="1"/>
  <c r="AE142" i="1"/>
  <c r="AD168" i="1"/>
  <c r="AF168" i="1"/>
  <c r="AG168" i="1"/>
  <c r="AE168" i="1"/>
  <c r="AB168" i="1"/>
  <c r="AD155" i="1"/>
  <c r="AG155" i="1"/>
  <c r="AF155" i="1"/>
  <c r="AE155" i="1"/>
  <c r="AB155" i="1"/>
  <c r="AE100" i="1"/>
  <c r="AD100" i="1"/>
  <c r="AF100" i="1"/>
  <c r="AB100" i="1"/>
  <c r="AG100" i="1"/>
  <c r="AG150" i="1"/>
  <c r="AF150" i="1"/>
  <c r="AD150" i="1"/>
  <c r="AE150" i="1"/>
  <c r="AB150" i="1"/>
  <c r="AB115" i="1"/>
  <c r="AD115" i="1"/>
  <c r="AF115" i="1"/>
  <c r="AE115" i="1"/>
  <c r="AG115" i="1"/>
  <c r="AG132" i="1"/>
  <c r="AF132" i="1"/>
  <c r="AE132" i="1"/>
  <c r="AD132" i="1"/>
  <c r="AB132" i="1"/>
  <c r="AB39" i="1"/>
  <c r="AG39" i="1"/>
  <c r="AF39" i="1"/>
  <c r="AE39" i="1"/>
  <c r="AD39" i="1"/>
  <c r="AD203" i="1"/>
  <c r="AG203" i="1"/>
  <c r="AF203" i="1"/>
  <c r="AE203" i="1"/>
  <c r="AB203" i="1"/>
  <c r="AF164" i="1"/>
  <c r="AE164" i="1"/>
  <c r="AD164" i="1"/>
  <c r="AG164" i="1"/>
  <c r="AB164" i="1"/>
  <c r="AB83" i="1"/>
  <c r="AG83" i="1"/>
  <c r="AF83" i="1"/>
  <c r="AE83" i="1"/>
  <c r="AD83" i="1"/>
  <c r="AE44" i="1"/>
  <c r="AD44" i="1"/>
  <c r="AG44" i="1"/>
  <c r="AF44" i="1"/>
  <c r="AB44" i="1"/>
  <c r="AE153" i="1"/>
  <c r="AD153" i="1"/>
  <c r="AF153" i="1"/>
  <c r="AB153" i="1"/>
  <c r="AG153" i="1"/>
  <c r="AB217" i="1"/>
  <c r="AG217" i="1"/>
  <c r="AF217" i="1"/>
  <c r="AD217" i="1"/>
  <c r="AE217" i="1"/>
  <c r="AG233" i="1"/>
  <c r="AF233" i="1"/>
  <c r="AE233" i="1"/>
  <c r="AB233" i="1"/>
  <c r="AD233" i="1"/>
  <c r="AB125" i="1"/>
  <c r="AG125" i="1"/>
  <c r="AF125" i="1"/>
  <c r="AE125" i="1"/>
  <c r="AD125" i="1"/>
  <c r="AD152" i="1"/>
  <c r="AF152" i="1"/>
  <c r="AE152" i="1"/>
  <c r="AB152" i="1"/>
  <c r="AG152" i="1"/>
  <c r="AB49" i="1"/>
  <c r="AF49" i="1"/>
  <c r="AE49" i="1"/>
  <c r="AD49" i="1"/>
  <c r="AG49" i="1"/>
  <c r="AE124" i="1"/>
  <c r="AD124" i="1"/>
  <c r="AF124" i="1"/>
  <c r="AB124" i="1"/>
  <c r="AG124" i="1"/>
  <c r="AD143" i="1"/>
  <c r="AE143" i="1"/>
  <c r="AB143" i="1"/>
  <c r="AG143" i="1"/>
  <c r="AF143" i="1"/>
  <c r="AC15" i="1"/>
  <c r="AB15" i="1"/>
  <c r="AG15" i="1"/>
  <c r="AF15" i="1"/>
  <c r="AE15" i="1"/>
  <c r="AD15" i="1"/>
  <c r="AG185" i="1"/>
  <c r="AF185" i="1"/>
  <c r="AE185" i="1"/>
  <c r="AD185" i="1"/>
  <c r="AB185" i="1"/>
  <c r="AE106" i="1"/>
  <c r="AG106" i="1"/>
  <c r="AF106" i="1"/>
  <c r="AD106" i="1"/>
  <c r="AB106" i="1"/>
  <c r="AD211" i="1"/>
  <c r="AE211" i="1"/>
  <c r="AF211" i="1"/>
  <c r="AB211" i="1"/>
  <c r="AG211" i="1"/>
  <c r="AB31" i="1"/>
  <c r="AF31" i="1"/>
  <c r="AG31" i="1"/>
  <c r="AE31" i="1"/>
  <c r="AD31" i="1"/>
  <c r="AB87" i="1"/>
  <c r="AG87" i="1"/>
  <c r="AF87" i="1"/>
  <c r="AE87" i="1"/>
  <c r="AD87" i="1"/>
  <c r="AE42" i="1"/>
  <c r="AF42" i="1"/>
  <c r="AD42" i="1"/>
  <c r="AB42" i="1"/>
  <c r="AG42" i="1"/>
  <c r="AB45" i="1"/>
  <c r="AG45" i="1"/>
  <c r="AF45" i="1"/>
  <c r="AE45" i="1"/>
  <c r="AD45" i="1"/>
  <c r="AG137" i="1"/>
  <c r="AB137" i="1"/>
  <c r="AF137" i="1"/>
  <c r="AE137" i="1"/>
  <c r="AD137" i="1"/>
  <c r="AG73" i="1"/>
  <c r="AE73" i="1"/>
  <c r="AB73" i="1"/>
  <c r="AF73" i="1"/>
  <c r="AD73" i="1"/>
  <c r="AB53" i="1"/>
  <c r="AF53" i="1"/>
  <c r="AD53" i="1"/>
  <c r="AE53" i="1"/>
  <c r="AG53" i="1"/>
  <c r="AG202" i="1"/>
  <c r="AF202" i="1"/>
  <c r="AB202" i="1"/>
  <c r="AD202" i="1"/>
  <c r="AE202" i="1"/>
  <c r="AE76" i="1"/>
  <c r="AD76" i="1"/>
  <c r="AG76" i="1"/>
  <c r="AF76" i="1"/>
  <c r="AB76" i="1"/>
  <c r="AB77" i="1"/>
  <c r="AG77" i="1"/>
  <c r="AE77" i="1"/>
  <c r="AF77" i="1"/>
  <c r="AD77" i="1"/>
  <c r="AG134" i="1"/>
  <c r="AF134" i="1"/>
  <c r="AD134" i="1"/>
  <c r="AE134" i="1"/>
  <c r="AB134" i="1"/>
  <c r="AE38" i="1"/>
  <c r="AB38" i="1"/>
  <c r="AG38" i="1"/>
  <c r="AD38" i="1"/>
  <c r="AF38" i="1"/>
  <c r="AH33" i="1"/>
  <c r="AC33" i="1"/>
  <c r="AB33" i="1"/>
  <c r="AG33" i="1"/>
  <c r="AE33" i="1"/>
  <c r="AD33" i="1"/>
  <c r="AK33" i="1"/>
  <c r="AK239" i="1" s="1"/>
  <c r="AJ33" i="1"/>
  <c r="AJ239" i="1" s="1"/>
  <c r="B7" i="2" s="1"/>
  <c r="AI33" i="1"/>
  <c r="AF33" i="1"/>
  <c r="AG16" i="1"/>
  <c r="AF16" i="1"/>
  <c r="AB16" i="1"/>
  <c r="AE16" i="1"/>
  <c r="AD16" i="1"/>
  <c r="AC16" i="1"/>
  <c r="AD192" i="1"/>
  <c r="AG192" i="1"/>
  <c r="AF192" i="1"/>
  <c r="AE192" i="1"/>
  <c r="AB192" i="1"/>
  <c r="AB25" i="1"/>
  <c r="AG25" i="1"/>
  <c r="AF25" i="1"/>
  <c r="AE25" i="1"/>
  <c r="AD25" i="1"/>
  <c r="AD191" i="1"/>
  <c r="AE191" i="1"/>
  <c r="AB191" i="1"/>
  <c r="AG191" i="1"/>
  <c r="AF191" i="1"/>
  <c r="AE62" i="1"/>
  <c r="AB62" i="1"/>
  <c r="AG62" i="1"/>
  <c r="AF62" i="1"/>
  <c r="AD62" i="1"/>
  <c r="AB64" i="1"/>
  <c r="AG64" i="1"/>
  <c r="AF64" i="1"/>
  <c r="AE64" i="1"/>
  <c r="AD64" i="1"/>
  <c r="AE102" i="1"/>
  <c r="AG102" i="1"/>
  <c r="AF102" i="1"/>
  <c r="AB102" i="1"/>
  <c r="AD102" i="1"/>
  <c r="AF140" i="1"/>
  <c r="AE140" i="1"/>
  <c r="AD140" i="1"/>
  <c r="AG140" i="1"/>
  <c r="AB140" i="1"/>
  <c r="AD224" i="1"/>
  <c r="AE224" i="1"/>
  <c r="AB224" i="1"/>
  <c r="AG224" i="1"/>
  <c r="AF224" i="1"/>
  <c r="AF188" i="1"/>
  <c r="AE188" i="1"/>
  <c r="AD188" i="1"/>
  <c r="AG188" i="1"/>
  <c r="AB188" i="1"/>
  <c r="AD199" i="1"/>
  <c r="AE199" i="1"/>
  <c r="AB199" i="1"/>
  <c r="AG199" i="1"/>
  <c r="AF199" i="1"/>
  <c r="AD148" i="1"/>
  <c r="AB148" i="1"/>
  <c r="AF148" i="1"/>
  <c r="AE148" i="1"/>
  <c r="AG148" i="1"/>
  <c r="AB120" i="1"/>
  <c r="AF120" i="1"/>
  <c r="AD120" i="1"/>
  <c r="AG120" i="1"/>
  <c r="AE120" i="1"/>
  <c r="AD196" i="1"/>
  <c r="AB196" i="1"/>
  <c r="AG196" i="1"/>
  <c r="AF196" i="1"/>
  <c r="AE196" i="1"/>
  <c r="AE90" i="1"/>
  <c r="AF90" i="1"/>
  <c r="AD90" i="1"/>
  <c r="AG90" i="1"/>
  <c r="AB90" i="1"/>
  <c r="AG220" i="1"/>
  <c r="AE220" i="1"/>
  <c r="AD220" i="1"/>
  <c r="AB220" i="1"/>
  <c r="AF220" i="1"/>
  <c r="AD160" i="1"/>
  <c r="AB160" i="1"/>
  <c r="AG160" i="1"/>
  <c r="AF160" i="1"/>
  <c r="AE160" i="1"/>
  <c r="AB117" i="1"/>
  <c r="AD117" i="1"/>
  <c r="AG117" i="1"/>
  <c r="AF117" i="1"/>
  <c r="AE117" i="1"/>
  <c r="AG8" i="1"/>
  <c r="AF8" i="1"/>
  <c r="AE8" i="1"/>
  <c r="AD8" i="1"/>
  <c r="AC8" i="1"/>
  <c r="AB8" i="1"/>
  <c r="AB68" i="1"/>
  <c r="AE68" i="1"/>
  <c r="AG68" i="1"/>
  <c r="AF68" i="1"/>
  <c r="AD68" i="1"/>
  <c r="AG193" i="1"/>
  <c r="AF193" i="1"/>
  <c r="AE193" i="1"/>
  <c r="AD193" i="1"/>
  <c r="AB193" i="1"/>
  <c r="AD232" i="1"/>
  <c r="AG232" i="1"/>
  <c r="AF232" i="1"/>
  <c r="AE232" i="1"/>
  <c r="AB232" i="1"/>
  <c r="AD176" i="1"/>
  <c r="AF176" i="1"/>
  <c r="AG176" i="1"/>
  <c r="AE176" i="1"/>
  <c r="AB176" i="1"/>
  <c r="AG145" i="1"/>
  <c r="AF145" i="1"/>
  <c r="AE145" i="1"/>
  <c r="AB145" i="1"/>
  <c r="AD145" i="1"/>
  <c r="AG80" i="1"/>
  <c r="AF80" i="1"/>
  <c r="AE80" i="1"/>
  <c r="AD80" i="1"/>
  <c r="AB80" i="1"/>
  <c r="AB48" i="1"/>
  <c r="AD48" i="1"/>
  <c r="AE48" i="1"/>
  <c r="AG48" i="1"/>
  <c r="AF48" i="1"/>
  <c r="AG133" i="1"/>
  <c r="AF133" i="1"/>
  <c r="AE133" i="1"/>
  <c r="AD133" i="1"/>
  <c r="AB133" i="1"/>
  <c r="AG228" i="1"/>
  <c r="AF228" i="1"/>
  <c r="AD228" i="1"/>
  <c r="AB228" i="1"/>
  <c r="AE228" i="1"/>
  <c r="AG172" i="1"/>
  <c r="AF172" i="1"/>
  <c r="AD172" i="1"/>
  <c r="AB172" i="1"/>
  <c r="AE172" i="1"/>
  <c r="AD128" i="1"/>
  <c r="AG128" i="1"/>
  <c r="AB128" i="1"/>
  <c r="AF128" i="1"/>
  <c r="AE128" i="1"/>
  <c r="AF61" i="1"/>
  <c r="AE61" i="1"/>
  <c r="AD61" i="1"/>
  <c r="AG61" i="1"/>
  <c r="AB61" i="1"/>
  <c r="AG22" i="1"/>
  <c r="AF22" i="1"/>
  <c r="AE22" i="1"/>
  <c r="AD22" i="1"/>
  <c r="AB22" i="1"/>
  <c r="AD184" i="1"/>
  <c r="AG184" i="1"/>
  <c r="AF184" i="1"/>
  <c r="AE184" i="1"/>
  <c r="AB184" i="1"/>
  <c r="AB156" i="1"/>
  <c r="AG156" i="1"/>
  <c r="AF156" i="1"/>
  <c r="AE156" i="1"/>
  <c r="AD156" i="1"/>
  <c r="AG92" i="1"/>
  <c r="AF92" i="1"/>
  <c r="AE92" i="1"/>
  <c r="AD92" i="1"/>
  <c r="AB92" i="1"/>
  <c r="AG60" i="1"/>
  <c r="AB60" i="1"/>
  <c r="AD60" i="1"/>
  <c r="AF60" i="1"/>
  <c r="AE60" i="1"/>
  <c r="AG180" i="1"/>
  <c r="AF180" i="1"/>
  <c r="AE180" i="1"/>
  <c r="AB180" i="1"/>
  <c r="AD180" i="1"/>
  <c r="AD151" i="1"/>
  <c r="AE151" i="1"/>
  <c r="AB151" i="1"/>
  <c r="AF151" i="1"/>
  <c r="AG151" i="1"/>
  <c r="AE177" i="1"/>
  <c r="AG177" i="1"/>
  <c r="AF177" i="1"/>
  <c r="AB177" i="1"/>
  <c r="AD177" i="1"/>
  <c r="AD200" i="1"/>
  <c r="AF200" i="1"/>
  <c r="AE200" i="1"/>
  <c r="AB200" i="1"/>
  <c r="AG200" i="1"/>
  <c r="AE116" i="1"/>
  <c r="AD116" i="1"/>
  <c r="AF116" i="1"/>
  <c r="AB116" i="1"/>
  <c r="AG116" i="1"/>
  <c r="AA239" i="1" l="1"/>
  <c r="Z239" i="1"/>
  <c r="AB29" i="1"/>
  <c r="AG29" i="1"/>
  <c r="AE29" i="1"/>
  <c r="AD29" i="1"/>
  <c r="AF29" i="1"/>
  <c r="AC199" i="1"/>
  <c r="AC151" i="1"/>
  <c r="AC208" i="1"/>
  <c r="AC134" i="1"/>
  <c r="AC189" i="1"/>
  <c r="AC18" i="1"/>
  <c r="AC181" i="1"/>
  <c r="AC91" i="1"/>
  <c r="AC186" i="1"/>
  <c r="AC44" i="1"/>
  <c r="AC125" i="1"/>
  <c r="AC132" i="1"/>
  <c r="AC93" i="1"/>
  <c r="AC40" i="1"/>
  <c r="AC19" i="1"/>
  <c r="AC87" i="1"/>
  <c r="AC46" i="1"/>
  <c r="AC58" i="1"/>
  <c r="AC207" i="1"/>
  <c r="AC159" i="1"/>
  <c r="AC216" i="1"/>
  <c r="AC142" i="1"/>
  <c r="AC160" i="1"/>
  <c r="AC38" i="1"/>
  <c r="AC229" i="1"/>
  <c r="AC42" i="1"/>
  <c r="AC32" i="1"/>
  <c r="AC75" i="1"/>
  <c r="AC162" i="1"/>
  <c r="AC180" i="1"/>
  <c r="AC126" i="1"/>
  <c r="AC104" i="1"/>
  <c r="AC88" i="1"/>
  <c r="AC65" i="1"/>
  <c r="AC82" i="1"/>
  <c r="AC26" i="1"/>
  <c r="AC203" i="1"/>
  <c r="AC155" i="1"/>
  <c r="AC214" i="1"/>
  <c r="AC136" i="1"/>
  <c r="AC209" i="1"/>
  <c r="AC25" i="1"/>
  <c r="AC201" i="1"/>
  <c r="AC29" i="1"/>
  <c r="AC112" i="1"/>
  <c r="AC59" i="1"/>
  <c r="AC102" i="1"/>
  <c r="AC156" i="1"/>
  <c r="AC121" i="1"/>
  <c r="AC84" i="1"/>
  <c r="AC77" i="1"/>
  <c r="AC106" i="1"/>
  <c r="AC71" i="1"/>
  <c r="AC6" i="1"/>
  <c r="AC195" i="1"/>
  <c r="AC147" i="1"/>
  <c r="AC206" i="1"/>
  <c r="AC232" i="1"/>
  <c r="AC161" i="1"/>
  <c r="AF6" i="1"/>
  <c r="AC153" i="1"/>
  <c r="AC81" i="1"/>
  <c r="AC187" i="1"/>
  <c r="AC183" i="1"/>
  <c r="AE6" i="1"/>
  <c r="AC190" i="1"/>
  <c r="AC62" i="1"/>
  <c r="AC114" i="1"/>
  <c r="AC79" i="1"/>
  <c r="AC185" i="1"/>
  <c r="AC61" i="1"/>
  <c r="AC165" i="1"/>
  <c r="AC118" i="1"/>
  <c r="AC129" i="1"/>
  <c r="AC170" i="1"/>
  <c r="AC27" i="1"/>
  <c r="AC224" i="1"/>
  <c r="AC184" i="1"/>
  <c r="AC48" i="1"/>
  <c r="AC100" i="1"/>
  <c r="AC41" i="1"/>
  <c r="AC173" i="1"/>
  <c r="AC55" i="1"/>
  <c r="AC140" i="1"/>
  <c r="AC113" i="1"/>
  <c r="AC92" i="1"/>
  <c r="AC145" i="1"/>
  <c r="AB6" i="1"/>
  <c r="AC175" i="1"/>
  <c r="AC200" i="1"/>
  <c r="AC182" i="1"/>
  <c r="AC196" i="1"/>
  <c r="AC90" i="1"/>
  <c r="AC109" i="1"/>
  <c r="AC157" i="1"/>
  <c r="AC54" i="1"/>
  <c r="AC53" i="1"/>
  <c r="AC107" i="1"/>
  <c r="AC50" i="1"/>
  <c r="AG6" i="1"/>
  <c r="AC220" i="1"/>
  <c r="AC179" i="1"/>
  <c r="AC171" i="1"/>
  <c r="AC158" i="1"/>
  <c r="AC96" i="1"/>
  <c r="AC76" i="1"/>
  <c r="AC56" i="1"/>
  <c r="AC85" i="1"/>
  <c r="AC35" i="1"/>
  <c r="AC204" i="1"/>
  <c r="AC20" i="1"/>
  <c r="AC167" i="1"/>
  <c r="AC152" i="1"/>
  <c r="AC86" i="1"/>
  <c r="AC66" i="1"/>
  <c r="AC149" i="1"/>
  <c r="AC74" i="1"/>
  <c r="AC21" i="1"/>
  <c r="AC89" i="1"/>
  <c r="AC69" i="1"/>
  <c r="AC163" i="1"/>
  <c r="AC150" i="1"/>
  <c r="AC72" i="1"/>
  <c r="AC52" i="1"/>
  <c r="AC130" i="1"/>
  <c r="AC70" i="1"/>
  <c r="AC226" i="1"/>
  <c r="AC234" i="1"/>
  <c r="AC218" i="1"/>
  <c r="AC143" i="1"/>
  <c r="AC144" i="1"/>
  <c r="AC194" i="1"/>
  <c r="AC67" i="1"/>
  <c r="AC116" i="1"/>
  <c r="AC221" i="1"/>
  <c r="AC138" i="1"/>
  <c r="AC178" i="1"/>
  <c r="AC210" i="1"/>
  <c r="AC235" i="1"/>
  <c r="AC139" i="1"/>
  <c r="AC230" i="1"/>
  <c r="AC148" i="1"/>
  <c r="AD6" i="1"/>
  <c r="AC97" i="1"/>
  <c r="AC197" i="1"/>
  <c r="AC108" i="1"/>
  <c r="AC169" i="1"/>
  <c r="AC188" i="1"/>
  <c r="AC231" i="1"/>
  <c r="AC135" i="1"/>
  <c r="AC222" i="1"/>
  <c r="AC146" i="1"/>
  <c r="AC217" i="1"/>
  <c r="AC37" i="1"/>
  <c r="AC123" i="1"/>
  <c r="AC228" i="1"/>
  <c r="AC99" i="1"/>
  <c r="AC117" i="1"/>
  <c r="AC227" i="1"/>
  <c r="AC131" i="1"/>
  <c r="AC176" i="1"/>
  <c r="AC115" i="1"/>
  <c r="AC137" i="1"/>
  <c r="AC154" i="1"/>
  <c r="AC122" i="1"/>
  <c r="AC205" i="1"/>
  <c r="AC212" i="1"/>
  <c r="AC103" i="1"/>
  <c r="AC127" i="1"/>
  <c r="AC174" i="1"/>
  <c r="AC101" i="1"/>
  <c r="AC233" i="1"/>
  <c r="AC202" i="1"/>
  <c r="AC98" i="1"/>
  <c r="AC24" i="1"/>
  <c r="AC57" i="1"/>
  <c r="AC225" i="1"/>
  <c r="AC68" i="1"/>
  <c r="AC193" i="1"/>
  <c r="AC83" i="1"/>
  <c r="AC198" i="1"/>
  <c r="AC43" i="1"/>
  <c r="AC172" i="1"/>
  <c r="AC49" i="1"/>
  <c r="AC177" i="1"/>
  <c r="AC45" i="1"/>
  <c r="AC211" i="1"/>
  <c r="AC192" i="1"/>
  <c r="AC120" i="1"/>
  <c r="AC78" i="1"/>
  <c r="AC164" i="1"/>
  <c r="AC36" i="1"/>
  <c r="AC64" i="1"/>
  <c r="AC31" i="1"/>
  <c r="AC111" i="1"/>
  <c r="AC60" i="1"/>
  <c r="AC223" i="1"/>
  <c r="AC105" i="1"/>
  <c r="AC73" i="1"/>
  <c r="AC119" i="1"/>
  <c r="AC219" i="1"/>
  <c r="AC168" i="1"/>
  <c r="AC94" i="1"/>
  <c r="AC213" i="1"/>
  <c r="AC215" i="1"/>
  <c r="AC141" i="1"/>
  <c r="AC95" i="1"/>
  <c r="AC128" i="1"/>
  <c r="AC133" i="1"/>
  <c r="AC80" i="1"/>
  <c r="AC191" i="1"/>
  <c r="AC166" i="1"/>
  <c r="AC110" i="1"/>
  <c r="AC124" i="1"/>
  <c r="AC63" i="1"/>
  <c r="AC22" i="1"/>
  <c r="AC39" i="1"/>
  <c r="AC47" i="1"/>
  <c r="AB32" i="1"/>
  <c r="AD32" i="1"/>
  <c r="AF32" i="1"/>
  <c r="AG32" i="1"/>
  <c r="AE32" i="1"/>
  <c r="AI239" i="1"/>
  <c r="C7" i="2" s="1"/>
  <c r="AF12" i="1"/>
  <c r="AE12" i="1"/>
  <c r="AH12" i="1"/>
  <c r="AH239" i="1" s="1"/>
  <c r="AG12" i="1"/>
  <c r="AD12" i="1"/>
  <c r="AB239" i="1" l="1"/>
  <c r="AC239" i="1"/>
  <c r="AD239" i="1"/>
  <c r="C5" i="2" s="1"/>
  <c r="AF239" i="1"/>
  <c r="AG239" i="1"/>
  <c r="AE239" i="1"/>
  <c r="C6" i="2" l="1"/>
  <c r="B5" i="2"/>
  <c r="B6" i="2"/>
</calcChain>
</file>

<file path=xl/sharedStrings.xml><?xml version="1.0" encoding="utf-8"?>
<sst xmlns="http://schemas.openxmlformats.org/spreadsheetml/2006/main" count="1059" uniqueCount="361">
  <si>
    <t>Straight lining amounts (Including escalation)</t>
  </si>
  <si>
    <t>HANGER NO.</t>
  </si>
  <si>
    <t>Property details</t>
  </si>
  <si>
    <t>LEASEE</t>
  </si>
  <si>
    <t>AREA/M2</t>
  </si>
  <si>
    <t>account number</t>
  </si>
  <si>
    <t>Duration (Years)</t>
  </si>
  <si>
    <t>Escalation</t>
  </si>
  <si>
    <t>DATE OF LEASE</t>
  </si>
  <si>
    <t>REVIEW DATE</t>
  </si>
  <si>
    <t>Monthly Contract Amount</t>
  </si>
  <si>
    <t>Annual Contract Amount</t>
  </si>
  <si>
    <t>CURRENT STATUS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</si>
  <si>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</si>
  <si>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</si>
  <si>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</si>
  <si>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</si>
  <si>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</si>
  <si>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</si>
  <si>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</si>
  <si>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</si>
  <si>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</si>
  <si>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Total Contract Amount after escalation</t>
  </si>
  <si>
    <t>Monthly Straight Line amount</t>
  </si>
  <si>
    <t>Straight Line Debtor 2022</t>
  </si>
  <si>
    <t>Straight Line Debtor 2023</t>
  </si>
  <si>
    <t>Straight Line Debtor 2024</t>
  </si>
  <si>
    <t>Straight Line Debtor 2025</t>
  </si>
  <si>
    <t>Straight Line Debtor 2026</t>
  </si>
  <si>
    <t>Straight Line Debtor 2027</t>
  </si>
  <si>
    <t>Straight Line Debtor 2028</t>
  </si>
  <si>
    <t>Straight Line Debtor 2029</t>
  </si>
  <si>
    <t>Straight Line Debtor 2030</t>
  </si>
  <si>
    <t>Straight Line Debtor 2031</t>
  </si>
  <si>
    <t>Tienie Prinsloo/Tzanair</t>
  </si>
  <si>
    <t>43026/</t>
  </si>
  <si>
    <t>01/04/2022</t>
  </si>
  <si>
    <t>30/05/2027</t>
  </si>
  <si>
    <t>Signed by both parties</t>
  </si>
  <si>
    <t>Refer above</t>
  </si>
  <si>
    <t xml:space="preserve">PS Janse van Rensburg </t>
  </si>
  <si>
    <t xml:space="preserve">Reviewed Not yet signed </t>
  </si>
  <si>
    <t>Oosthuyse Agri Corporation</t>
  </si>
  <si>
    <t>Bushvalley Chickens/AA&amp;J Services</t>
  </si>
  <si>
    <t xml:space="preserve">Signed by both parthies </t>
  </si>
  <si>
    <t>Stoon electrics tzaneen</t>
  </si>
  <si>
    <t>02/02/2023</t>
  </si>
  <si>
    <t>01/02/2028</t>
  </si>
  <si>
    <t>Reyneke Sand &amp; Stone t/a Premium Readymix</t>
  </si>
  <si>
    <t>21/07/2023</t>
  </si>
  <si>
    <t>20/07/2028</t>
  </si>
  <si>
    <t>10A</t>
  </si>
  <si>
    <t>Alan Davson</t>
  </si>
  <si>
    <t>Reviewed Not yet signed</t>
  </si>
  <si>
    <t>P.W.S Williams</t>
  </si>
  <si>
    <t>Refer no,1</t>
  </si>
  <si>
    <t xml:space="preserve">Signed by both parties </t>
  </si>
  <si>
    <t>Stefan Lombard</t>
  </si>
  <si>
    <t>Sandriver Crop Protection</t>
  </si>
  <si>
    <t>09/07/2024</t>
  </si>
  <si>
    <t>08/07/2029</t>
  </si>
  <si>
    <t>1A</t>
  </si>
  <si>
    <t>Lombard Properties (Pty) Ltd</t>
  </si>
  <si>
    <t xml:space="preserve">Reviewed Not Yet signed </t>
  </si>
  <si>
    <t>BJ Voster Pty Ltd</t>
  </si>
  <si>
    <t>Wings Over Africa</t>
  </si>
  <si>
    <t>Main Building</t>
  </si>
  <si>
    <t>Ryall Trading CC</t>
  </si>
  <si>
    <t>01/03/2021</t>
  </si>
  <si>
    <t>01/03/2025</t>
  </si>
  <si>
    <t>reviewed</t>
  </si>
  <si>
    <t>JJ De Nysschem (Pty) Ltd</t>
  </si>
  <si>
    <t>01/10/2021</t>
  </si>
  <si>
    <t>30/10/2025</t>
  </si>
  <si>
    <t>Signed by parties</t>
  </si>
  <si>
    <t>Trend Leaders Trading and Investment</t>
  </si>
  <si>
    <t>05/08/2024</t>
  </si>
  <si>
    <t>04/08/2029</t>
  </si>
  <si>
    <t>Signed by parties (starts 2025 FY)</t>
  </si>
  <si>
    <t>2649 Ext 40</t>
  </si>
  <si>
    <t>Tzaleba Timbers</t>
  </si>
  <si>
    <t>50.550m2</t>
  </si>
  <si>
    <t>O1/04/2022</t>
  </si>
  <si>
    <t>Jetty 3</t>
  </si>
  <si>
    <t>Ringball Club</t>
  </si>
  <si>
    <t>1943 &amp; 1944</t>
  </si>
  <si>
    <t>Protonka Recycling</t>
  </si>
  <si>
    <t>2.4Ha</t>
  </si>
  <si>
    <t>2866/2867</t>
  </si>
  <si>
    <t>01/02/2021</t>
  </si>
  <si>
    <t>31/01/2031</t>
  </si>
  <si>
    <t>1963 &amp; 1964</t>
  </si>
  <si>
    <t>5.219Ha</t>
  </si>
  <si>
    <t>2882/2883/82617</t>
  </si>
  <si>
    <t>01/12/2019</t>
  </si>
  <si>
    <t>30/12/2024</t>
  </si>
  <si>
    <t>George’s Valley</t>
  </si>
  <si>
    <t xml:space="preserve">Monyela Virginia </t>
  </si>
  <si>
    <t xml:space="preserve">Nkowankowa Stadium </t>
  </si>
  <si>
    <t xml:space="preserve">Mokwena Given </t>
  </si>
  <si>
    <t>30/07/2027</t>
  </si>
  <si>
    <t>38 Hamawasha(Brickyard)</t>
  </si>
  <si>
    <t>Lesly Malatjie</t>
  </si>
  <si>
    <t xml:space="preserve">Letsitele </t>
  </si>
  <si>
    <t>Ndhambi TJ</t>
  </si>
  <si>
    <t>30 Pusela 6</t>
  </si>
  <si>
    <t>Maholovela Constance</t>
  </si>
  <si>
    <t>20 Pusela 6</t>
  </si>
  <si>
    <t>Mashile Bianca</t>
  </si>
  <si>
    <t>Pusela 19</t>
  </si>
  <si>
    <t>Letsoalo J.M</t>
  </si>
  <si>
    <t>Pusela 21</t>
  </si>
  <si>
    <t>Mukunde N.P</t>
  </si>
  <si>
    <t>Pusela 22</t>
  </si>
  <si>
    <t>Shai M.E.</t>
  </si>
  <si>
    <t>30/05/2017</t>
  </si>
  <si>
    <t>Pusela 23</t>
  </si>
  <si>
    <t>Khumalo B.S</t>
  </si>
  <si>
    <t>30/06/2027</t>
  </si>
  <si>
    <t>Pusela 24</t>
  </si>
  <si>
    <t>Sanderson M.R</t>
  </si>
  <si>
    <t>30/09/2022</t>
  </si>
  <si>
    <t>Pusela 25</t>
  </si>
  <si>
    <t>Mahlaza C</t>
  </si>
  <si>
    <t>Pusela 26</t>
  </si>
  <si>
    <t>Seshoka N.W</t>
  </si>
  <si>
    <t>Pusela 27</t>
  </si>
  <si>
    <t>Seokoma L.M</t>
  </si>
  <si>
    <t>01/ 04/2022</t>
  </si>
  <si>
    <t>30/02/2027</t>
  </si>
  <si>
    <t>Pusela 28</t>
  </si>
  <si>
    <t>Dlomo D.C</t>
  </si>
  <si>
    <t>Pusela 29</t>
  </si>
  <si>
    <t xml:space="preserve">Rangwanasha </t>
  </si>
  <si>
    <t>Talana Bottle Store</t>
  </si>
  <si>
    <t>Twala TP</t>
  </si>
  <si>
    <t>01/09/2021</t>
  </si>
  <si>
    <t xml:space="preserve"> 30/09/2026</t>
  </si>
  <si>
    <t>Politsi 1</t>
  </si>
  <si>
    <t>Paul Botha</t>
  </si>
  <si>
    <t xml:space="preserve">Politsi </t>
  </si>
  <si>
    <t>Sandy Du Toit</t>
  </si>
  <si>
    <t>Merensky Timbers</t>
  </si>
  <si>
    <t>Politsi 3</t>
  </si>
  <si>
    <t>Danie Erasmus</t>
  </si>
  <si>
    <t xml:space="preserve"> Sedilawesi Cliff</t>
  </si>
  <si>
    <t>Baajie Charmaine Suzan</t>
  </si>
  <si>
    <t xml:space="preserve">Baloy Khazamula Jack </t>
  </si>
  <si>
    <t>Blaatjies Stainley Macdonald</t>
  </si>
  <si>
    <t>Botha Paulus Stephanis</t>
  </si>
  <si>
    <t>Campell Nicky</t>
  </si>
  <si>
    <t>Chauke Christinah</t>
  </si>
  <si>
    <t>Chauke Nkhesani Sophie</t>
  </si>
  <si>
    <t>Desmond Foyw</t>
  </si>
  <si>
    <t>Hongwane Majaji</t>
  </si>
  <si>
    <t>Kgatla Mapula Elisa</t>
  </si>
  <si>
    <t>Kgatla Matome Bernard</t>
  </si>
  <si>
    <t>Kgatle Mapula Rosina</t>
  </si>
  <si>
    <t>Khosa Shirley</t>
  </si>
  <si>
    <t>Khoza Shadrack</t>
  </si>
  <si>
    <t>Kobela Makoma Rosina</t>
  </si>
  <si>
    <t>Lebea Lucky Phetole</t>
  </si>
  <si>
    <t>Lebea Masilo Albert</t>
  </si>
  <si>
    <t>Lebepe Lindiwe Ruth</t>
  </si>
  <si>
    <t>Lebepe Melita Pulane</t>
  </si>
  <si>
    <t>Lebepe Motlatjo Mathilda</t>
  </si>
  <si>
    <t>Lebepe Ngaletsane Reginah</t>
  </si>
  <si>
    <t>Leeto Nsie Isac</t>
  </si>
  <si>
    <t>Lemekwana Mampse Elias</t>
  </si>
  <si>
    <t>2A</t>
  </si>
  <si>
    <t>Letaswalo Mokwape Margaret</t>
  </si>
  <si>
    <t>Letsoala Selina</t>
  </si>
  <si>
    <t>Letsoalo Frans</t>
  </si>
  <si>
    <t>Letsoalo Mapula Nestar</t>
  </si>
  <si>
    <t>Letswalo Molatelo Florah</t>
  </si>
  <si>
    <t>Letswalo Philemon Marupene</t>
  </si>
  <si>
    <t>Maake Masoko Joice</t>
  </si>
  <si>
    <t>Maake Mosibudi Maria</t>
  </si>
  <si>
    <t>Mabulana Madinci Constance</t>
  </si>
  <si>
    <t xml:space="preserve">Mabulana Makoma Sophie </t>
  </si>
  <si>
    <t>Mabulano</t>
  </si>
  <si>
    <t>Machete Anna Selaelo</t>
  </si>
  <si>
    <t>Madike Makoma Elina</t>
  </si>
  <si>
    <t>Mageza Belinda Lydia</t>
  </si>
  <si>
    <t>Mailula Sekepi Maria</t>
  </si>
  <si>
    <t>Makgoba Kedibone Remember</t>
  </si>
  <si>
    <t>Makgoba Sontaga Clement</t>
  </si>
  <si>
    <t>Makgwatlhela Makoma Ennie</t>
  </si>
  <si>
    <t xml:space="preserve">Makhubele Hlupheka George </t>
  </si>
  <si>
    <t>Makhubele Jamara</t>
  </si>
  <si>
    <t>Makoala Madumu Phineas</t>
  </si>
  <si>
    <t>Makola Monyephu David</t>
  </si>
  <si>
    <t>Makola Mpho</t>
  </si>
  <si>
    <t>Makwela Samuel Mapholetsa</t>
  </si>
  <si>
    <t>Malatji Aleck</t>
  </si>
  <si>
    <t>Malatji Anna</t>
  </si>
  <si>
    <t>Malatji Florah</t>
  </si>
  <si>
    <t>Malatji Matlala Cecilia</t>
  </si>
  <si>
    <t>Malatji Mohale Robert</t>
  </si>
  <si>
    <t>Malatji Mokgadi Linky</t>
  </si>
  <si>
    <t>Malatji Ngoako Prince</t>
  </si>
  <si>
    <t>Malatji Sikedi Agnes</t>
  </si>
  <si>
    <t>Malatjie Makaleng Samuel</t>
  </si>
  <si>
    <t>Malehu Eveline</t>
  </si>
  <si>
    <t>Malemela Madye Thomas</t>
  </si>
  <si>
    <t>Malepa Masale Clara</t>
  </si>
  <si>
    <t>Malepa Modjadji Lizberth</t>
  </si>
  <si>
    <t>Malepa Sewela Florah</t>
  </si>
  <si>
    <t>Maluleke Hakamela Rodgers</t>
  </si>
  <si>
    <t>Maluleke Isack</t>
  </si>
  <si>
    <t>Maluleke Makoma Emily</t>
  </si>
  <si>
    <t>Maluleke Mhanana Lucy</t>
  </si>
  <si>
    <t>Maluleke Nhleko Danile</t>
  </si>
  <si>
    <t>Maluleke Ntsakiso Knowledge</t>
  </si>
  <si>
    <t>Maluleke Nyiko Elvis</t>
  </si>
  <si>
    <t>Malungana Shadrack</t>
  </si>
  <si>
    <t>Mamotsheta Patricia</t>
  </si>
  <si>
    <t>Manyama Koranta Sekedi</t>
  </si>
  <si>
    <t>Maphale Mmaleho Lucy</t>
  </si>
  <si>
    <t xml:space="preserve">Maponya Khwibidu Jan </t>
  </si>
  <si>
    <t>Maponya Sello Andrew</t>
  </si>
  <si>
    <t xml:space="preserve">Maria Rasakanya </t>
  </si>
  <si>
    <t>Masekane Mapula Agness</t>
  </si>
  <si>
    <t>Masenamelo Mpho Ruth</t>
  </si>
  <si>
    <t>Mashabela Matome Thomas</t>
  </si>
  <si>
    <t>Mashakeng Dina Franchina</t>
  </si>
  <si>
    <t>Mashale Mokwape William</t>
  </si>
  <si>
    <t>Mashao Maite Sylvia</t>
  </si>
  <si>
    <t xml:space="preserve">Mashao Maite Sylvia </t>
  </si>
  <si>
    <t>Masia Matlhomula</t>
  </si>
  <si>
    <t>Maswanganyi Harris Oscar</t>
  </si>
  <si>
    <t>Mathale Lean Puseletso</t>
  </si>
  <si>
    <t>Mathebula Elisa</t>
  </si>
  <si>
    <t>Mathibela Masutane Cecilia</t>
  </si>
  <si>
    <t>Mathobekhi Annah</t>
  </si>
  <si>
    <t>Mathye Solly Francis</t>
  </si>
  <si>
    <t>3A</t>
  </si>
  <si>
    <t>Matlala Nancy Lebepe</t>
  </si>
  <si>
    <t>Matsepana Makoma Annah</t>
  </si>
  <si>
    <t>Mayimele Mankwana Margret</t>
  </si>
  <si>
    <t>Mhlaba Matome Jacob</t>
  </si>
  <si>
    <t>Mhlarhi Nyiko</t>
  </si>
  <si>
    <t>Mitileni Patrone Patience</t>
  </si>
  <si>
    <t>Mnisi Jennet Mirateko</t>
  </si>
  <si>
    <t>Moakamela Sewela Nurse</t>
  </si>
  <si>
    <t>Modike Modjadji Annah</t>
  </si>
  <si>
    <t>Mogale Mabotse</t>
  </si>
  <si>
    <t>Mogale Mapula Gladys</t>
  </si>
  <si>
    <t>Mohake Mmasutane Paulinah</t>
  </si>
  <si>
    <t>Mohale Walter</t>
  </si>
  <si>
    <t>Mokgabaki Ngoako Johannes</t>
  </si>
  <si>
    <t>Mokgobi Matsileng Jerminah</t>
  </si>
  <si>
    <t xml:space="preserve">Mokgwakgwe Maseote Meriam </t>
  </si>
  <si>
    <t xml:space="preserve">Mokoena Mpho Margret </t>
  </si>
  <si>
    <t>Mokwena Elson Makhuza</t>
  </si>
  <si>
    <t>Mokwena Moribula Mabyalwa</t>
  </si>
  <si>
    <t>Mola Moshathama Tiny</t>
  </si>
  <si>
    <t>Molewa Ephraim</t>
  </si>
  <si>
    <t>Molokwane Masopha Peter</t>
  </si>
  <si>
    <t>Mongwe Phaswane Johannes</t>
  </si>
  <si>
    <t>Monyai Ntatoleng Raymond</t>
  </si>
  <si>
    <t>Moseamedi Motlatso Edward</t>
  </si>
  <si>
    <t>Motseo Lassy</t>
  </si>
  <si>
    <t>Mphoko Marupene Ivy</t>
  </si>
  <si>
    <t>Mundalamo Tshivhangwaho Samson</t>
  </si>
  <si>
    <t>Mushwana Nwaghari Billy</t>
  </si>
  <si>
    <t>Nakana Cecilia Ngwakwana</t>
  </si>
  <si>
    <t xml:space="preserve">30/05/2027            </t>
  </si>
  <si>
    <t>Nakedi Mapheyane Mapula</t>
  </si>
  <si>
    <t>Nemutamba Mphatheleni Edward</t>
  </si>
  <si>
    <t xml:space="preserve">Ngobeni Dina Tryphina </t>
  </si>
  <si>
    <t>Nkgapele Modjadji Florah</t>
  </si>
  <si>
    <t>Nkosi Matowene Petros</t>
  </si>
  <si>
    <t>Nkosi Tinyiko</t>
  </si>
  <si>
    <t>Novela Risimati Gilbert</t>
  </si>
  <si>
    <t>Ntimbani Miyelani Fanisa</t>
  </si>
  <si>
    <t>Ntota Mhaka Beatrice</t>
  </si>
  <si>
    <t>Ntwampe Makoma Anna</t>
  </si>
  <si>
    <t>Pilusa Elvis Malesela</t>
  </si>
  <si>
    <t>Pilusa Joice</t>
  </si>
  <si>
    <t>Pilusa Khomotso Francinah</t>
  </si>
  <si>
    <t>Rabosiwaha Paulina Mokgadi</t>
  </si>
  <si>
    <t>Rabothatha Malekutu Peter</t>
  </si>
  <si>
    <t>Rakganya Mossibudi Maria</t>
  </si>
  <si>
    <t>Rakwele Malehu Grace</t>
  </si>
  <si>
    <t>Ralepele Maropene</t>
  </si>
  <si>
    <t>Ramaselela Mamotsheta Patricia</t>
  </si>
  <si>
    <t>Ramaselela Maphefo Precious</t>
  </si>
  <si>
    <t>Ramaselele Matshwaana Elizaberth</t>
  </si>
  <si>
    <t>Ramolai Mohale Ludwick</t>
  </si>
  <si>
    <t>Ramoshaba Dikeledi Victor</t>
  </si>
  <si>
    <t>Ramoshaba Maropeng Jeaneth</t>
  </si>
  <si>
    <t>Rampedi Calvin Tebogo</t>
  </si>
  <si>
    <t>Raolane Matshidisho Julia</t>
  </si>
  <si>
    <t>Rapudupudu Matsatsi Mmalebeko</t>
  </si>
  <si>
    <t>Rasebotsa</t>
  </si>
  <si>
    <t>Rasekgolo Matsawela Winny</t>
  </si>
  <si>
    <t>Room2</t>
  </si>
  <si>
    <t>Rasemola Sophie Maite</t>
  </si>
  <si>
    <t>Rasetsa Ingrid Kgamedi</t>
  </si>
  <si>
    <t>Rasetsoke Makoma Rachel</t>
  </si>
  <si>
    <t>Rashopola Peter Khashani</t>
  </si>
  <si>
    <t>Samosa Mmatlala Annah</t>
  </si>
  <si>
    <t>Samosa Mpho Betty</t>
  </si>
  <si>
    <t>Schoombie Jannie</t>
  </si>
  <si>
    <t xml:space="preserve">Sebopetse Makoma Maria </t>
  </si>
  <si>
    <t>Sedibeng Maleho Meriam</t>
  </si>
  <si>
    <t>Sekhwela Manyama Philipine</t>
  </si>
  <si>
    <t>Semosa Makoma Mamolatelo</t>
  </si>
  <si>
    <t>Senyolo Mosima Margareth</t>
  </si>
  <si>
    <t>Sepai Margret Mokgadi</t>
  </si>
  <si>
    <t>Seshoka Moyahabo Jeaneth</t>
  </si>
  <si>
    <t>Seshweni Meria Popy</t>
  </si>
  <si>
    <t>Seshweni Popy Engelinah</t>
  </si>
  <si>
    <t>Shiburi Gladys</t>
  </si>
  <si>
    <t>Shikwambana Magezi Phillip</t>
  </si>
  <si>
    <t>Shisana Khomani Zacharia</t>
  </si>
  <si>
    <t>Zitha Thomas</t>
  </si>
  <si>
    <t>Road reserve of erf 2066</t>
  </si>
  <si>
    <t>Engelbrecht</t>
  </si>
  <si>
    <t>Lease of Road Reserve 2218</t>
  </si>
  <si>
    <t>FNB Branch Banking -Residential</t>
  </si>
  <si>
    <t>Portion of Erf 2664 Tzaneen</t>
  </si>
  <si>
    <t>Grandeur Trust</t>
  </si>
  <si>
    <t>Portion of erf 708 Tzaneen</t>
  </si>
  <si>
    <t>J.J Prinsloo</t>
  </si>
  <si>
    <t>Portion of Erf 1326 and 2124 Tzn</t>
  </si>
  <si>
    <t>Stephanus Jens van Rensburg</t>
  </si>
  <si>
    <t>Road reserve adj to Erf 1072</t>
  </si>
  <si>
    <t>Mss Moshole</t>
  </si>
  <si>
    <t>Park Erff 819 Tzaneen</t>
  </si>
  <si>
    <t>Ben Vorster High School</t>
  </si>
  <si>
    <t xml:space="preserve">Park erf 1023 </t>
  </si>
  <si>
    <t>S.S Smith</t>
  </si>
  <si>
    <t>Portion of road reserve erf 1004</t>
  </si>
  <si>
    <t>J Cloete</t>
  </si>
  <si>
    <t>Municipality as a lessor: Future minimum lease payments receivable</t>
  </si>
  <si>
    <t>Operating leases relate to property owned by the municipality with lease terms between one (1) and ninety-nine (99) years, with an</t>
  </si>
  <si>
    <t>option to extend the lease. The leasee does not have an option to purchase the property at the expiry of the lease period. The</t>
  </si>
  <si>
    <t>properties are maintained by the tenant, at their cost.</t>
  </si>
  <si>
    <t>The Municipality has operating lease agreements for the following classes of assets which are only significant collectively.</t>
  </si>
  <si>
    <t>Municipal Buildings</t>
  </si>
  <si>
    <t>Vacant land</t>
  </si>
  <si>
    <t xml:space="preserve">Operating lease income and expenditure have been recognised on a straight line basis over the lease term. </t>
  </si>
  <si>
    <t>The effect of accounting for operating leases on a straight line basis had the above effect.</t>
  </si>
  <si>
    <t>No restrictions have been imposed on the Municipality in terms of operating lease agreements.</t>
  </si>
  <si>
    <t>Greater Tzaneen Municipality</t>
  </si>
  <si>
    <t>Operating Leases</t>
  </si>
  <si>
    <t>Financial Year ended 30 June 2024</t>
  </si>
  <si>
    <t>Less than one year</t>
  </si>
  <si>
    <t>More than five year</t>
  </si>
  <si>
    <t>Between one year and five years</t>
  </si>
  <si>
    <t>balance Owed 30/06/2024</t>
  </si>
  <si>
    <t>balance Owed 30/06/2023</t>
  </si>
  <si>
    <t>Category</t>
  </si>
  <si>
    <t>Hangers</t>
  </si>
  <si>
    <t>Politsi</t>
  </si>
  <si>
    <t>Pusela</t>
  </si>
  <si>
    <t>Talana</t>
  </si>
  <si>
    <t>Tzazeba timbers</t>
  </si>
  <si>
    <t>Other operating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</si>
</sst>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#,##0.00;[Red]\-&quot;R&quot;#,##0.00"/>
    <numFmt numFmtId="165" formatCode="_-* #,##0.00_-;\-* #,##0.00_-;_-* &quot;-&quot;??_-;_-@_-"/>
    <numFmt numFmtId="166" formatCode="&quot;R&quot;#,##0.00"/>
    <numFmt numFmtId="167" formatCode="_-* #,##0_-;\-* #,##0_-;_-* &quot;-&quot;??_-;_-@_-"/>
    <numFmt numFmtId="168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6" fontId="0" fillId="0" borderId="0" xfId="0" applyNumberFormat="1"/>
    <xf numFmtId="165" fontId="0" fillId="0" borderId="0" xfId="1" applyFont="1"/>
    <xf numFmtId="165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7" fontId="2" fillId="0" borderId="1" xfId="1" applyNumberFormat="1" applyFont="1" applyBorder="1"/>
    <xf numFmtId="165" fontId="2" fillId="0" borderId="1" xfId="1" applyFont="1" applyBorder="1"/>
    <xf numFmtId="165" fontId="2" fillId="2" borderId="0" xfId="1" applyFont="1" applyFill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9" fontId="0" fillId="0" borderId="0" xfId="0" applyNumberFormat="1"/>
    <xf numFmtId="0" fontId="3" fillId="0" borderId="0" xfId="0" applyFont="1"/>
    <xf numFmtId="164" fontId="0" fillId="0" borderId="0" xfId="1" applyNumberFormat="1" applyFont="1"/>
    <xf numFmtId="165" fontId="2" fillId="0" borderId="0" xfId="1" applyFont="1"/>
    <xf numFmtId="9" fontId="0" fillId="0" borderId="0" xfId="2" applyFont="1"/>
    <xf numFmtId="164" fontId="0" fillId="0" borderId="0" xfId="0" applyNumberFormat="1"/>
    <xf numFmtId="168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5" fontId="0" fillId="0" borderId="0" xfId="1" applyFont="1" applyFill="1"/>
    <xf numFmtId="165" fontId="0" fillId="0" borderId="0" xfId="0" applyNumberFormat="1"/>
    <xf numFmtId="164" fontId="0" fillId="0" borderId="0" xfId="1" applyNumberFormat="1" applyFont="1" applyFill="1"/>
    <xf numFmtId="165" fontId="2" fillId="0" borderId="0" xfId="1" applyFont="1" applyFill="1"/>
    <xf numFmtId="165" fontId="1" fillId="0" borderId="0" xfId="1" applyFont="1" applyFill="1"/>
    <xf numFmtId="9" fontId="0" fillId="0" borderId="0" xfId="2" applyFont="1" applyFill="1"/>
    <xf numFmtId="165" fontId="3" fillId="0" borderId="0" xfId="0" applyNumberFormat="1" applyFont="1"/>
    <xf numFmtId="165" fontId="2" fillId="0" borderId="2" xfId="1" applyFont="1" applyBorder="1"/>
    <xf numFmtId="165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D322-41DF-4AF6-B782-2FF409071EC1}">
  <sheetPr>
    <tabColor rgb="FF00B050"/>
  </sheetPr>
  <dimension ref="A1:AL257"/>
  <sheetViews>
    <sheetView topLeftCell="B223" workbookViewId="0">
      <selection activeCell="D224" sqref="D224"/>
    </sheetView>
  </sheetViews>
  <sheetFormatPr defaultRowHeight="15" x14ac:dyDescent="0.25"/>
  <cols>
    <col min="1" max="1" width="13.28515625" hidden="1" customWidth="1"/>
    <col min="2" max="2" width="13.28515625" customWidth="1"/>
    <col min="3" max="3" width="38.5703125" bestFit="1" customWidth="1"/>
    <col min="4" max="4" width="14.7109375" customWidth="1"/>
    <col min="5" max="5" width="12.42578125" hidden="1" customWidth="1"/>
    <col min="6" max="7" width="15.42578125" hidden="1" customWidth="1"/>
    <col min="8" max="8" width="12.42578125" style="1" hidden="1" customWidth="1"/>
    <col min="9" max="9" width="14.5703125" style="1" bestFit="1" customWidth="1"/>
    <col min="10" max="10" width="9.28515625" style="1" customWidth="1"/>
    <col min="11" max="11" width="14.140625" bestFit="1" customWidth="1"/>
    <col min="12" max="12" width="12.85546875" bestFit="1" customWidth="1"/>
    <col min="13" max="13" width="10.140625" bestFit="1" customWidth="1"/>
    <col min="14" max="14" width="14.140625" style="2" customWidth="1"/>
    <col min="15" max="15" width="28.42578125" hidden="1" customWidth="1"/>
    <col min="16" max="16" width="11" style="2" bestFit="1" customWidth="1"/>
    <col min="17" max="17" width="11.140625" style="2" bestFit="1" customWidth="1"/>
    <col min="18" max="20" width="12.5703125" style="2" bestFit="1" customWidth="1"/>
    <col min="21" max="21" width="12.5703125" style="2" customWidth="1"/>
    <col min="22" max="25" width="11.140625" style="2" customWidth="1"/>
    <col min="26" max="26" width="13.5703125" style="2" customWidth="1"/>
    <col min="27" max="27" width="15.42578125" style="2" customWidth="1"/>
    <col min="28" max="28" width="12.42578125" style="2" customWidth="1"/>
    <col min="29" max="29" width="11.140625" style="2" bestFit="1" customWidth="1"/>
    <col min="30" max="30" width="13.7109375" style="2" customWidth="1"/>
    <col min="31" max="31" width="14.85546875" style="2" customWidth="1"/>
    <col min="32" max="32" width="17.42578125" style="2" customWidth="1"/>
    <col min="33" max="33" width="11.140625" style="2" bestFit="1" customWidth="1"/>
    <col min="34" max="34" width="10" style="2" bestFit="1" customWidth="1"/>
    <col min="35" max="35" width="13.7109375" style="2" customWidth="1"/>
    <col min="36" max="36" width="9" style="2" bestFit="1" customWidth="1"/>
    <col min="37" max="37" width="9" bestFit="1" customWidth="1"/>
  </cols>
  <sheetData>
    <row r="1" spans="1:37" x14ac:dyDescent="0.25">
      <c r="B1" s="8" t="s">
        <v>346</v>
      </c>
      <c r="F1">
        <v>5</v>
      </c>
    </row>
    <row r="2" spans="1:37" x14ac:dyDescent="0.25">
      <c r="B2" s="8" t="s">
        <v>347</v>
      </c>
      <c r="P2" s="27" t="s">
        <v>0</v>
      </c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7" x14ac:dyDescent="0.25">
      <c r="B3" s="8" t="s">
        <v>348</v>
      </c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7" x14ac:dyDescent="0.25">
      <c r="P4" s="5">
        <v>2022</v>
      </c>
      <c r="Q4" s="5">
        <v>2023</v>
      </c>
      <c r="R4" s="5">
        <v>2024</v>
      </c>
      <c r="S4" s="5">
        <v>2025</v>
      </c>
      <c r="T4" s="5">
        <v>2026</v>
      </c>
      <c r="U4" s="5">
        <v>2027</v>
      </c>
      <c r="V4" s="5">
        <v>2028</v>
      </c>
      <c r="W4" s="5">
        <v>2029</v>
      </c>
      <c r="X4" s="5">
        <v>2030</v>
      </c>
      <c r="Y4" s="5">
        <v>2031</v>
      </c>
      <c r="Z4" s="6"/>
    </row>
    <row r="5" spans="1:37" s="8" customFormat="1" ht="60" x14ac:dyDescent="0.25">
      <c r="A5" s="7" t="s">
        <v>1</v>
      </c>
      <c r="B5" s="7" t="s">
        <v>2</v>
      </c>
      <c r="C5" s="7" t="s">
        <v>3</v>
      </c>
      <c r="D5" s="7" t="s">
        <v>354</v>
      </c>
      <c r="E5" s="7" t="s">
        <v>4</v>
      </c>
      <c r="F5" s="7" t="s">
        <v>5</v>
      </c>
      <c r="G5" s="7" t="s">
        <v>353</v>
      </c>
      <c r="H5" s="7" t="s">
        <v>352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  <c r="T5" s="7" t="s">
        <v>17</v>
      </c>
      <c r="U5" s="7" t="s">
        <v>18</v>
      </c>
      <c r="V5" s="7" t="s">
        <v>19</v>
      </c>
      <c r="W5" s="7" t="s">
        <v>20</v>
      </c>
      <c r="X5" s="7" t="s">
        <v>21</v>
      </c>
      <c r="Y5" s="7"/>
      <c r="Z5" s="7" t="s">
        <v>22</v>
      </c>
      <c r="AA5" s="7" t="s">
        <v>23</v>
      </c>
      <c r="AB5" s="7" t="s">
        <v>24</v>
      </c>
      <c r="AC5" s="7" t="s">
        <v>25</v>
      </c>
      <c r="AD5" s="7" t="s">
        <v>26</v>
      </c>
      <c r="AE5" s="7" t="s">
        <v>27</v>
      </c>
      <c r="AF5" s="7" t="s">
        <v>28</v>
      </c>
      <c r="AG5" s="7" t="s">
        <v>29</v>
      </c>
      <c r="AH5" s="7" t="s">
        <v>30</v>
      </c>
      <c r="AI5" s="7" t="s">
        <v>31</v>
      </c>
      <c r="AJ5" s="7" t="s">
        <v>32</v>
      </c>
      <c r="AK5" s="7" t="s">
        <v>33</v>
      </c>
    </row>
    <row r="6" spans="1:37" x14ac:dyDescent="0.25">
      <c r="A6" s="9">
        <v>1</v>
      </c>
      <c r="B6" s="9">
        <v>1</v>
      </c>
      <c r="C6" t="s">
        <v>34</v>
      </c>
      <c r="D6" t="s">
        <v>355</v>
      </c>
      <c r="E6">
        <v>118</v>
      </c>
      <c r="F6" t="s">
        <v>35</v>
      </c>
      <c r="H6" s="1">
        <v>3251.56</v>
      </c>
      <c r="I6">
        <v>5</v>
      </c>
      <c r="J6" s="10">
        <v>0.1</v>
      </c>
      <c r="K6" t="s">
        <v>36</v>
      </c>
      <c r="L6" t="s">
        <v>37</v>
      </c>
      <c r="M6">
        <f>227.74</f>
        <v>227.74</v>
      </c>
      <c r="N6" s="2">
        <f>M6*12</f>
        <v>2732.88</v>
      </c>
      <c r="O6" t="s">
        <v>38</v>
      </c>
      <c r="P6" s="2">
        <f>M6*3</f>
        <v>683.22</v>
      </c>
      <c r="Q6" s="2">
        <f>(9*M6)+(3*M6*1.1)</f>
        <v>2801.2020000000002</v>
      </c>
      <c r="R6" s="2">
        <f>(M6*1.1*9)+(3*M6*1.1^2)</f>
        <v>3081.3222000000005</v>
      </c>
      <c r="S6" s="2">
        <f>(M6*1.1^2*9)+(M6*1.1^3*3)</f>
        <v>3389.4544200000009</v>
      </c>
      <c r="T6" s="2">
        <f>(M6*1.1^3*9)+(M6*1.1^4*3)</f>
        <v>3728.3998620000011</v>
      </c>
      <c r="U6" s="2">
        <f>M6*1.1^5*9</f>
        <v>3300.9979266000009</v>
      </c>
      <c r="V6" s="2">
        <v>0</v>
      </c>
      <c r="W6" s="2">
        <v>0</v>
      </c>
      <c r="Z6" s="2">
        <f>SUM(P6:U6)</f>
        <v>16984.596408600006</v>
      </c>
      <c r="AA6" s="2">
        <f t="shared" ref="AA6:AA29" si="0">(Z6/(12*I6))</f>
        <v>283.0766068100001</v>
      </c>
      <c r="AB6" s="2">
        <f>AA6*3</f>
        <v>849.22982043000025</v>
      </c>
      <c r="AC6" s="2">
        <f>12*AA$6</f>
        <v>3396.919281720001</v>
      </c>
      <c r="AD6" s="2">
        <f>12*AA6</f>
        <v>3396.919281720001</v>
      </c>
      <c r="AE6" s="2">
        <f>12*AA6</f>
        <v>3396.919281720001</v>
      </c>
      <c r="AF6" s="2">
        <f>12*AA6</f>
        <v>3396.919281720001</v>
      </c>
      <c r="AG6" s="2">
        <f>9*AA6</f>
        <v>2547.689461290001</v>
      </c>
      <c r="AH6" s="2">
        <v>0</v>
      </c>
      <c r="AI6" s="2">
        <v>0</v>
      </c>
      <c r="AJ6" s="2">
        <v>0</v>
      </c>
      <c r="AK6">
        <v>0</v>
      </c>
    </row>
    <row r="7" spans="1:37" x14ac:dyDescent="0.25">
      <c r="A7" s="9">
        <v>2</v>
      </c>
      <c r="B7" s="9">
        <v>2</v>
      </c>
      <c r="C7" t="s">
        <v>34</v>
      </c>
      <c r="D7" t="s">
        <v>355</v>
      </c>
      <c r="E7">
        <v>215</v>
      </c>
      <c r="F7">
        <v>45775</v>
      </c>
      <c r="H7" s="1" t="s">
        <v>39</v>
      </c>
      <c r="I7">
        <v>5</v>
      </c>
      <c r="J7" s="10">
        <v>0.1</v>
      </c>
      <c r="K7" t="s">
        <v>36</v>
      </c>
      <c r="L7" t="s">
        <v>37</v>
      </c>
      <c r="M7">
        <v>414.95</v>
      </c>
      <c r="N7" s="2">
        <f t="shared" ref="N7:N29" si="1">M7*12</f>
        <v>4979.3999999999996</v>
      </c>
      <c r="O7" t="s">
        <v>38</v>
      </c>
      <c r="P7" s="2">
        <f>M7*3</f>
        <v>1244.8499999999999</v>
      </c>
      <c r="Q7" s="2">
        <f>(9*M7)+(3*M7*1.1)</f>
        <v>5103.8850000000002</v>
      </c>
      <c r="R7" s="2">
        <f>(M7*1.1*9)+(3*M7*1.1^2)</f>
        <v>5614.2735000000002</v>
      </c>
      <c r="S7" s="2">
        <f>(M7*1.1^2*9)+(M7*1.1^3*3)</f>
        <v>6175.7008500000011</v>
      </c>
      <c r="T7" s="2">
        <f>(M7*1.1^3*9)+(M7*1.1^4*3)</f>
        <v>6793.2709350000023</v>
      </c>
      <c r="U7" s="2">
        <f>M7*1.1^5*9</f>
        <v>6014.5301205000023</v>
      </c>
      <c r="V7" s="2">
        <v>0</v>
      </c>
      <c r="W7" s="2">
        <v>0</v>
      </c>
      <c r="Z7" s="2">
        <f t="shared" ref="Z7:Z10" si="2">SUM(P7:U7)</f>
        <v>30946.510405500008</v>
      </c>
      <c r="AA7" s="2">
        <f t="shared" si="0"/>
        <v>515.77517342500016</v>
      </c>
      <c r="AB7" s="2">
        <f>AA7*3</f>
        <v>1547.3255202750006</v>
      </c>
      <c r="AC7" s="2">
        <f>12*AA7</f>
        <v>6189.3020811000024</v>
      </c>
      <c r="AD7" s="2">
        <f t="shared" ref="AD7:AD29" si="3">12*AA7</f>
        <v>6189.3020811000024</v>
      </c>
      <c r="AE7" s="2">
        <f t="shared" ref="AE7:AE29" si="4">12*AA7</f>
        <v>6189.3020811000024</v>
      </c>
      <c r="AF7" s="2">
        <f t="shared" ref="AF7:AF29" si="5">12*AA7</f>
        <v>6189.3020811000024</v>
      </c>
      <c r="AG7" s="2">
        <f t="shared" ref="AG7:AG29" si="6">9*AA7</f>
        <v>4641.9765608250018</v>
      </c>
      <c r="AH7" s="2">
        <v>0</v>
      </c>
      <c r="AI7" s="2">
        <v>0</v>
      </c>
      <c r="AJ7" s="2">
        <v>0</v>
      </c>
      <c r="AK7">
        <v>0</v>
      </c>
    </row>
    <row r="8" spans="1:37" x14ac:dyDescent="0.25">
      <c r="A8" s="9">
        <v>24</v>
      </c>
      <c r="B8" s="9">
        <v>24</v>
      </c>
      <c r="C8" t="s">
        <v>40</v>
      </c>
      <c r="D8" t="s">
        <v>355</v>
      </c>
      <c r="E8">
        <v>391</v>
      </c>
      <c r="F8">
        <v>58914</v>
      </c>
      <c r="H8" s="1">
        <v>867.82</v>
      </c>
      <c r="I8">
        <v>5</v>
      </c>
      <c r="J8" s="10">
        <v>0.1</v>
      </c>
      <c r="K8" t="s">
        <v>36</v>
      </c>
      <c r="L8" t="s">
        <v>37</v>
      </c>
      <c r="M8">
        <v>754.63</v>
      </c>
      <c r="N8" s="2">
        <f t="shared" si="1"/>
        <v>9055.56</v>
      </c>
      <c r="O8" t="s">
        <v>41</v>
      </c>
      <c r="P8" s="2">
        <f>M8*3</f>
        <v>2263.89</v>
      </c>
      <c r="Q8" s="2">
        <f>(9*M8)+(3*M8*1.1)</f>
        <v>9281.9490000000005</v>
      </c>
      <c r="R8" s="2">
        <f>(M8*1.1*9)+(3*M8*1.1^2)</f>
        <v>10210.143900000001</v>
      </c>
      <c r="S8" s="2">
        <f>(M8*1.1^2*9)+(M8*1.1^3*3)</f>
        <v>11231.158290000001</v>
      </c>
      <c r="T8" s="2">
        <f>(M8*1.1^3*9)+(M8*1.1^4*3)</f>
        <v>12354.274119000002</v>
      </c>
      <c r="U8" s="2">
        <f>M8*1.1^5*9</f>
        <v>10938.052451700003</v>
      </c>
      <c r="V8" s="2">
        <v>0</v>
      </c>
      <c r="W8" s="2">
        <v>0</v>
      </c>
      <c r="Z8" s="2">
        <f t="shared" si="2"/>
        <v>56279.467760700005</v>
      </c>
      <c r="AA8" s="2">
        <f t="shared" si="0"/>
        <v>937.9911293450001</v>
      </c>
      <c r="AB8" s="2">
        <f t="shared" ref="AB8:AB29" si="7">AA8*3</f>
        <v>2813.9733880350004</v>
      </c>
      <c r="AC8" s="2">
        <f t="shared" ref="AC8:AC16" si="8">12*AA8</f>
        <v>11255.893552140002</v>
      </c>
      <c r="AD8" s="2">
        <f t="shared" si="3"/>
        <v>11255.893552140002</v>
      </c>
      <c r="AE8" s="2">
        <f t="shared" si="4"/>
        <v>11255.893552140002</v>
      </c>
      <c r="AF8" s="2">
        <f t="shared" si="5"/>
        <v>11255.893552140002</v>
      </c>
      <c r="AG8" s="2">
        <f t="shared" si="6"/>
        <v>8441.9201641050004</v>
      </c>
      <c r="AH8" s="2">
        <v>0</v>
      </c>
      <c r="AI8" s="2">
        <v>0</v>
      </c>
      <c r="AJ8" s="2">
        <v>0</v>
      </c>
      <c r="AK8">
        <v>0</v>
      </c>
    </row>
    <row r="9" spans="1:37" x14ac:dyDescent="0.25">
      <c r="A9" s="9">
        <v>28</v>
      </c>
      <c r="B9" s="9">
        <v>28</v>
      </c>
      <c r="C9" t="s">
        <v>42</v>
      </c>
      <c r="D9" t="s">
        <v>355</v>
      </c>
      <c r="E9">
        <v>123</v>
      </c>
      <c r="I9">
        <v>5</v>
      </c>
      <c r="J9" s="10">
        <v>0.1</v>
      </c>
      <c r="K9" t="s">
        <v>36</v>
      </c>
      <c r="L9" t="s">
        <v>37</v>
      </c>
      <c r="M9">
        <v>347.4</v>
      </c>
      <c r="N9" s="2">
        <f t="shared" si="1"/>
        <v>4168.7999999999993</v>
      </c>
      <c r="O9" t="s">
        <v>41</v>
      </c>
      <c r="P9" s="2">
        <f>M9*3</f>
        <v>1042.1999999999998</v>
      </c>
      <c r="Q9" s="2">
        <f>(9*M9)+(3*M9*1.1)</f>
        <v>4273.0199999999995</v>
      </c>
      <c r="R9" s="2">
        <f>(M9*1.1*9)+(3*M9*1.1^2)</f>
        <v>4700.3220000000001</v>
      </c>
      <c r="S9" s="2">
        <f>(M9*1.1^2*9)+(M9*1.1^3*3)</f>
        <v>5170.3542000000016</v>
      </c>
      <c r="T9" s="2">
        <f>(M9*1.1^3*9)+(M9*1.1^4*3)</f>
        <v>5687.3896200000017</v>
      </c>
      <c r="U9" s="2">
        <f>M9*1.1^5*9</f>
        <v>5035.4205660000007</v>
      </c>
      <c r="V9" s="2">
        <v>0</v>
      </c>
      <c r="W9" s="2">
        <v>0</v>
      </c>
      <c r="Z9" s="2">
        <f t="shared" si="2"/>
        <v>25908.706386000005</v>
      </c>
      <c r="AA9" s="2">
        <f t="shared" si="0"/>
        <v>431.8117731000001</v>
      </c>
      <c r="AB9" s="2">
        <f t="shared" si="7"/>
        <v>1295.4353193000002</v>
      </c>
      <c r="AC9" s="2">
        <f t="shared" si="8"/>
        <v>5181.7412772000007</v>
      </c>
      <c r="AD9" s="2">
        <f t="shared" si="3"/>
        <v>5181.7412772000007</v>
      </c>
      <c r="AE9" s="2">
        <f t="shared" si="4"/>
        <v>5181.7412772000007</v>
      </c>
      <c r="AF9" s="2">
        <f t="shared" si="5"/>
        <v>5181.7412772000007</v>
      </c>
      <c r="AG9" s="2">
        <f t="shared" si="6"/>
        <v>3886.305957900001</v>
      </c>
      <c r="AH9" s="2">
        <v>0</v>
      </c>
      <c r="AI9" s="2">
        <v>0</v>
      </c>
      <c r="AJ9" s="2">
        <v>0</v>
      </c>
      <c r="AK9">
        <v>0</v>
      </c>
    </row>
    <row r="10" spans="1:37" x14ac:dyDescent="0.25">
      <c r="A10" s="9">
        <v>13</v>
      </c>
      <c r="B10" s="9">
        <v>13</v>
      </c>
      <c r="C10" t="s">
        <v>43</v>
      </c>
      <c r="D10" t="s">
        <v>355</v>
      </c>
      <c r="E10">
        <v>483</v>
      </c>
      <c r="F10">
        <v>72924</v>
      </c>
      <c r="H10" s="1">
        <v>2160.1</v>
      </c>
      <c r="I10">
        <v>5</v>
      </c>
      <c r="J10" s="10">
        <v>0.1</v>
      </c>
      <c r="K10" t="s">
        <v>36</v>
      </c>
      <c r="L10" t="s">
        <v>37</v>
      </c>
      <c r="M10">
        <v>932.19</v>
      </c>
      <c r="N10" s="2">
        <f t="shared" si="1"/>
        <v>11186.28</v>
      </c>
      <c r="O10" t="s">
        <v>44</v>
      </c>
      <c r="P10" s="2">
        <f>M10*3</f>
        <v>2796.57</v>
      </c>
      <c r="Q10" s="2">
        <f>(9*M10)+(3*M10*1.1)</f>
        <v>11465.937000000002</v>
      </c>
      <c r="R10" s="2">
        <f>(M10*1.1*9)+(3*M10*1.1^2)</f>
        <v>12612.530700000001</v>
      </c>
      <c r="S10" s="2">
        <f>(M10*1.1^2*9)+(M10*1.1^3*3)</f>
        <v>13873.783770000004</v>
      </c>
      <c r="T10" s="2">
        <f>(M10*1.1^3*9)+(M10*1.1^4*3)</f>
        <v>15261.162147000005</v>
      </c>
      <c r="U10" s="2">
        <f>M10*1.1^5*9</f>
        <v>13511.711852100005</v>
      </c>
      <c r="V10" s="2">
        <v>0</v>
      </c>
      <c r="W10" s="2">
        <v>0</v>
      </c>
      <c r="Z10" s="2">
        <f t="shared" si="2"/>
        <v>69521.695469100014</v>
      </c>
      <c r="AA10" s="2">
        <f t="shared" si="0"/>
        <v>1158.6949244850002</v>
      </c>
      <c r="AB10" s="2">
        <f t="shared" si="7"/>
        <v>3476.0847734550007</v>
      </c>
      <c r="AC10" s="2">
        <f t="shared" si="8"/>
        <v>13904.339093820003</v>
      </c>
      <c r="AD10" s="2">
        <f t="shared" si="3"/>
        <v>13904.339093820003</v>
      </c>
      <c r="AE10" s="2">
        <f t="shared" si="4"/>
        <v>13904.339093820003</v>
      </c>
      <c r="AF10" s="2">
        <f t="shared" si="5"/>
        <v>13904.339093820003</v>
      </c>
      <c r="AG10" s="2">
        <f t="shared" si="6"/>
        <v>10428.254320365002</v>
      </c>
    </row>
    <row r="11" spans="1:37" x14ac:dyDescent="0.25">
      <c r="A11" s="9">
        <v>15</v>
      </c>
      <c r="B11" s="9">
        <v>15</v>
      </c>
      <c r="C11" s="11" t="s">
        <v>45</v>
      </c>
      <c r="D11" t="s">
        <v>355</v>
      </c>
      <c r="F11">
        <v>43026</v>
      </c>
      <c r="H11" s="1">
        <v>3251.56</v>
      </c>
      <c r="I11">
        <v>5</v>
      </c>
      <c r="J11" s="10">
        <v>0.1</v>
      </c>
      <c r="K11" t="s">
        <v>46</v>
      </c>
      <c r="L11" t="s">
        <v>47</v>
      </c>
      <c r="M11">
        <v>814.46</v>
      </c>
      <c r="N11" s="19">
        <f t="shared" si="1"/>
        <v>9773.52</v>
      </c>
      <c r="P11" s="19"/>
      <c r="Q11" s="19">
        <f>M11*3</f>
        <v>2443.38</v>
      </c>
      <c r="R11" s="19">
        <f>(9*M11)+(3*M11*1.1)</f>
        <v>10017.858</v>
      </c>
      <c r="S11" s="19">
        <f>(M11*1.1*9)+(3*M11*1.1^2)</f>
        <v>11019.643800000002</v>
      </c>
      <c r="T11" s="19">
        <f>(M11*1.1^2*9)+(M11*1.1^3*3)</f>
        <v>12121.608180000003</v>
      </c>
      <c r="U11" s="19">
        <f>(M11*1.1^3*9)+(M11*1.1^4*3)</f>
        <v>13333.768998000003</v>
      </c>
      <c r="V11" s="19">
        <f>M11*1.1^5*9</f>
        <v>11805.263771400005</v>
      </c>
      <c r="W11" s="19"/>
      <c r="X11" s="19"/>
      <c r="Y11" s="19"/>
      <c r="Z11" s="19">
        <f>SUM(Q11:Y11)</f>
        <v>60741.522749400014</v>
      </c>
      <c r="AA11" s="19">
        <f t="shared" si="0"/>
        <v>1012.3587124900002</v>
      </c>
      <c r="AB11" s="19">
        <v>0</v>
      </c>
      <c r="AC11" s="19">
        <f>AA11*3</f>
        <v>3037.0761374700005</v>
      </c>
      <c r="AD11" s="19">
        <f>12*AA11</f>
        <v>12148.304549880002</v>
      </c>
      <c r="AE11" s="19">
        <f>12*AA11</f>
        <v>12148.304549880002</v>
      </c>
      <c r="AF11" s="19">
        <f>12*AA11</f>
        <v>12148.304549880002</v>
      </c>
      <c r="AG11" s="19">
        <f>12*AA11</f>
        <v>12148.304549880002</v>
      </c>
      <c r="AH11" s="19">
        <f>9*AA11</f>
        <v>9111.2284124100024</v>
      </c>
      <c r="AI11" s="19">
        <v>0</v>
      </c>
      <c r="AJ11" s="19"/>
    </row>
    <row r="12" spans="1:37" x14ac:dyDescent="0.25">
      <c r="A12" s="9">
        <v>16</v>
      </c>
      <c r="B12" s="9">
        <v>16</v>
      </c>
      <c r="C12" s="11" t="s">
        <v>48</v>
      </c>
      <c r="D12" t="s">
        <v>355</v>
      </c>
      <c r="I12">
        <v>5</v>
      </c>
      <c r="J12" s="10">
        <v>0.1</v>
      </c>
      <c r="K12" s="11" t="s">
        <v>49</v>
      </c>
      <c r="L12" s="11" t="s">
        <v>50</v>
      </c>
      <c r="M12">
        <f>814.46</f>
        <v>814.46</v>
      </c>
      <c r="N12" s="19">
        <f t="shared" si="1"/>
        <v>9773.52</v>
      </c>
      <c r="P12" s="19"/>
      <c r="Q12" s="19">
        <f>M12*12</f>
        <v>9773.52</v>
      </c>
      <c r="R12" s="19">
        <f>M12*1.1*12</f>
        <v>10750.872000000001</v>
      </c>
      <c r="S12" s="19">
        <f>M12*1.1^2*12</f>
        <v>11825.959200000001</v>
      </c>
      <c r="T12" s="19">
        <f>1.1^3*M12*12</f>
        <v>13008.555120000005</v>
      </c>
      <c r="U12" s="19">
        <f>1.1^4*M12*12</f>
        <v>14309.410632000003</v>
      </c>
      <c r="V12" s="19">
        <v>0</v>
      </c>
      <c r="W12" s="19"/>
      <c r="X12" s="19"/>
      <c r="Y12" s="19"/>
      <c r="Z12" s="19">
        <f>SUM(Q12:Y12)</f>
        <v>59668.316952000008</v>
      </c>
      <c r="AA12" s="19">
        <f t="shared" si="0"/>
        <v>994.47194920000015</v>
      </c>
      <c r="AB12" s="19">
        <v>0</v>
      </c>
      <c r="AC12" s="19">
        <v>0</v>
      </c>
      <c r="AD12" s="19">
        <f t="shared" si="3"/>
        <v>11933.663390400001</v>
      </c>
      <c r="AE12" s="19">
        <f t="shared" si="4"/>
        <v>11933.663390400001</v>
      </c>
      <c r="AF12" s="19">
        <f t="shared" si="5"/>
        <v>11933.663390400001</v>
      </c>
      <c r="AG12" s="19">
        <f>12*AA12</f>
        <v>11933.663390400001</v>
      </c>
      <c r="AH12" s="19">
        <f>12*AA12</f>
        <v>11933.663390400001</v>
      </c>
      <c r="AI12" s="19"/>
      <c r="AJ12" s="19"/>
    </row>
    <row r="13" spans="1:37" x14ac:dyDescent="0.25">
      <c r="A13" s="9" t="s">
        <v>51</v>
      </c>
      <c r="B13" s="9" t="s">
        <v>51</v>
      </c>
      <c r="C13" t="s">
        <v>52</v>
      </c>
      <c r="D13" t="s">
        <v>355</v>
      </c>
      <c r="E13">
        <v>207</v>
      </c>
      <c r="F13">
        <v>72929</v>
      </c>
      <c r="H13" s="1">
        <v>459.44</v>
      </c>
      <c r="I13">
        <v>5</v>
      </c>
      <c r="J13" s="10">
        <v>0.1</v>
      </c>
      <c r="K13" t="s">
        <v>36</v>
      </c>
      <c r="L13" t="s">
        <v>37</v>
      </c>
      <c r="M13">
        <v>399.51</v>
      </c>
      <c r="N13" s="19">
        <f t="shared" si="1"/>
        <v>4794.12</v>
      </c>
      <c r="O13" t="s">
        <v>53</v>
      </c>
      <c r="P13" s="19">
        <f>M13*3</f>
        <v>1198.53</v>
      </c>
      <c r="Q13" s="19">
        <f>(9*M13)+(3*M13*1.1)</f>
        <v>4913.973</v>
      </c>
      <c r="R13" s="19">
        <f>(M13*1.1*9)+(3*M13*1.1^2)</f>
        <v>5405.3703000000005</v>
      </c>
      <c r="S13" s="19">
        <f>(M13*1.1^2*9)+(M13*1.1^3*3)</f>
        <v>5945.9073300000009</v>
      </c>
      <c r="T13" s="19">
        <f>(M13*1.1^3*9)+(M13*1.1^4*3)</f>
        <v>6540.4980630000018</v>
      </c>
      <c r="U13" s="19">
        <f>M13*1.1^5*9</f>
        <v>5790.7336509000015</v>
      </c>
      <c r="V13" s="19">
        <v>0</v>
      </c>
      <c r="W13" s="19">
        <v>0</v>
      </c>
      <c r="X13" s="19"/>
      <c r="Y13" s="19"/>
      <c r="Z13" s="19">
        <f>SUM(P13:Y13)</f>
        <v>29795.012343900005</v>
      </c>
      <c r="AA13" s="19">
        <f t="shared" si="0"/>
        <v>496.58353906500008</v>
      </c>
      <c r="AB13" s="19">
        <f t="shared" si="7"/>
        <v>1489.7506171950004</v>
      </c>
      <c r="AC13" s="19">
        <f t="shared" si="8"/>
        <v>5959.0024687800014</v>
      </c>
      <c r="AD13" s="19">
        <f t="shared" si="3"/>
        <v>5959.0024687800014</v>
      </c>
      <c r="AE13" s="19">
        <f t="shared" si="4"/>
        <v>5959.0024687800014</v>
      </c>
      <c r="AF13" s="19">
        <f t="shared" si="5"/>
        <v>5959.0024687800014</v>
      </c>
      <c r="AG13" s="19">
        <f t="shared" si="6"/>
        <v>4469.2518515850006</v>
      </c>
      <c r="AH13" s="19"/>
      <c r="AI13" s="19"/>
      <c r="AJ13" s="19"/>
    </row>
    <row r="14" spans="1:37" x14ac:dyDescent="0.25">
      <c r="A14" s="9">
        <v>29</v>
      </c>
      <c r="B14" s="9">
        <v>29</v>
      </c>
      <c r="C14" t="s">
        <v>54</v>
      </c>
      <c r="D14" t="s">
        <v>355</v>
      </c>
      <c r="E14">
        <v>188</v>
      </c>
      <c r="I14">
        <v>5</v>
      </c>
      <c r="J14" s="10">
        <v>0.1</v>
      </c>
      <c r="K14" t="s">
        <v>36</v>
      </c>
      <c r="L14" t="s">
        <v>37</v>
      </c>
      <c r="M14">
        <v>434.25</v>
      </c>
      <c r="N14" s="19">
        <f t="shared" si="1"/>
        <v>5211</v>
      </c>
      <c r="O14" t="s">
        <v>41</v>
      </c>
      <c r="P14" s="19">
        <f>M14*3</f>
        <v>1302.75</v>
      </c>
      <c r="Q14" s="19">
        <f>(9*M14)+(3*M14*1.1)</f>
        <v>5341.2749999999996</v>
      </c>
      <c r="R14" s="19">
        <f>(M14*1.1*9)+(3*M14*1.1^2)</f>
        <v>5875.4025000000001</v>
      </c>
      <c r="S14" s="19">
        <f>(M14*1.1^2*9)+(M14*1.1^3*3)</f>
        <v>6462.942750000002</v>
      </c>
      <c r="T14" s="19">
        <f>(M14*1.1^3*9)+(M14*1.1^4*3)</f>
        <v>7109.2370250000022</v>
      </c>
      <c r="U14" s="19">
        <f>M14*1.1^5*9</f>
        <v>6294.2757075000027</v>
      </c>
      <c r="V14" s="19">
        <v>0</v>
      </c>
      <c r="W14" s="19">
        <v>0</v>
      </c>
      <c r="X14" s="19"/>
      <c r="Y14" s="19"/>
      <c r="Z14" s="19">
        <f t="shared" ref="Z14:Z16" si="9">SUM(P14:Y14)</f>
        <v>32385.882982500007</v>
      </c>
      <c r="AA14" s="19">
        <f t="shared" si="0"/>
        <v>539.76471637500015</v>
      </c>
      <c r="AB14" s="19">
        <f t="shared" si="7"/>
        <v>1619.2941491250003</v>
      </c>
      <c r="AC14" s="19">
        <f t="shared" si="8"/>
        <v>6477.1765965000013</v>
      </c>
      <c r="AD14" s="19">
        <f t="shared" si="3"/>
        <v>6477.1765965000013</v>
      </c>
      <c r="AE14" s="19">
        <f t="shared" si="4"/>
        <v>6477.1765965000013</v>
      </c>
      <c r="AF14" s="19">
        <f t="shared" si="5"/>
        <v>6477.1765965000013</v>
      </c>
      <c r="AG14" s="19">
        <f t="shared" si="6"/>
        <v>4857.882447375001</v>
      </c>
      <c r="AH14" s="19"/>
      <c r="AI14" s="19"/>
      <c r="AJ14" s="19"/>
    </row>
    <row r="15" spans="1:37" x14ac:dyDescent="0.25">
      <c r="A15" s="9">
        <v>7</v>
      </c>
      <c r="B15" s="9">
        <v>7</v>
      </c>
      <c r="C15" t="s">
        <v>34</v>
      </c>
      <c r="D15" t="s">
        <v>355</v>
      </c>
      <c r="E15">
        <v>137</v>
      </c>
      <c r="F15">
        <v>45775</v>
      </c>
      <c r="H15" s="1" t="s">
        <v>55</v>
      </c>
      <c r="I15">
        <v>5</v>
      </c>
      <c r="J15" s="10">
        <v>0.1</v>
      </c>
      <c r="K15" t="s">
        <v>36</v>
      </c>
      <c r="L15" t="s">
        <v>37</v>
      </c>
      <c r="M15">
        <v>264.41000000000003</v>
      </c>
      <c r="N15" s="19">
        <f t="shared" si="1"/>
        <v>3172.92</v>
      </c>
      <c r="O15" t="s">
        <v>56</v>
      </c>
      <c r="P15" s="19">
        <f>M15*3</f>
        <v>793.23</v>
      </c>
      <c r="Q15" s="19">
        <f>(9*M15)+(3*M15*1.1)</f>
        <v>3252.2430000000004</v>
      </c>
      <c r="R15" s="19">
        <f>(M15*1.1*9)+(3*M15*1.1^2)</f>
        <v>3577.4673000000007</v>
      </c>
      <c r="S15" s="19">
        <f>(M15*1.1^2*9)+(M15*1.1^3*3)</f>
        <v>3935.214030000001</v>
      </c>
      <c r="T15" s="19">
        <f>(M15*1.1^3*9)+(M15*1.1^4*3)</f>
        <v>4328.7354330000016</v>
      </c>
      <c r="U15" s="19">
        <f>M15*1.1^5*9</f>
        <v>3832.5145419000019</v>
      </c>
      <c r="V15" s="19">
        <v>0</v>
      </c>
      <c r="W15" s="19">
        <v>0</v>
      </c>
      <c r="X15" s="19"/>
      <c r="Y15" s="19"/>
      <c r="Z15" s="19">
        <f t="shared" si="9"/>
        <v>19719.404304900003</v>
      </c>
      <c r="AA15" s="19">
        <f t="shared" si="0"/>
        <v>328.65673841500006</v>
      </c>
      <c r="AB15" s="19">
        <f t="shared" si="7"/>
        <v>985.97021524500019</v>
      </c>
      <c r="AC15" s="19">
        <f t="shared" si="8"/>
        <v>3943.8808609800008</v>
      </c>
      <c r="AD15" s="19">
        <f t="shared" si="3"/>
        <v>3943.8808609800008</v>
      </c>
      <c r="AE15" s="19">
        <f t="shared" si="4"/>
        <v>3943.8808609800008</v>
      </c>
      <c r="AF15" s="19">
        <f t="shared" si="5"/>
        <v>3943.8808609800008</v>
      </c>
      <c r="AG15" s="19">
        <f t="shared" si="6"/>
        <v>2957.9106457350008</v>
      </c>
      <c r="AH15" s="19"/>
      <c r="AI15" s="19"/>
      <c r="AJ15" s="19"/>
    </row>
    <row r="16" spans="1:37" x14ac:dyDescent="0.25">
      <c r="A16" s="9">
        <v>8</v>
      </c>
      <c r="B16" s="9">
        <v>8</v>
      </c>
      <c r="C16" t="s">
        <v>57</v>
      </c>
      <c r="D16" t="s">
        <v>355</v>
      </c>
      <c r="E16">
        <v>215</v>
      </c>
      <c r="F16">
        <v>72882</v>
      </c>
      <c r="H16" s="1">
        <v>477.19</v>
      </c>
      <c r="I16">
        <v>5</v>
      </c>
      <c r="J16" s="10">
        <v>0.1</v>
      </c>
      <c r="K16" t="s">
        <v>36</v>
      </c>
      <c r="L16" t="s">
        <v>37</v>
      </c>
      <c r="M16">
        <v>414.95</v>
      </c>
      <c r="N16" s="19">
        <f t="shared" si="1"/>
        <v>4979.3999999999996</v>
      </c>
      <c r="O16" t="s">
        <v>41</v>
      </c>
      <c r="P16" s="19">
        <f>M16*3</f>
        <v>1244.8499999999999</v>
      </c>
      <c r="Q16" s="19">
        <f>(9*M16)+(3*M16*1.1)</f>
        <v>5103.8850000000002</v>
      </c>
      <c r="R16" s="19">
        <f>(M16*1.1*9)+(3*M16*1.1^2)</f>
        <v>5614.2735000000002</v>
      </c>
      <c r="S16" s="19">
        <f>(M16*1.1^2*9)+(M16*1.1^3*3)</f>
        <v>6175.7008500000011</v>
      </c>
      <c r="T16" s="19">
        <f>(M16*1.1^3*9)+(M16*1.1^4*3)</f>
        <v>6793.2709350000023</v>
      </c>
      <c r="U16" s="19">
        <f>M16*1.1^5*9</f>
        <v>6014.5301205000023</v>
      </c>
      <c r="V16" s="19">
        <v>0</v>
      </c>
      <c r="W16" s="19">
        <v>0</v>
      </c>
      <c r="X16" s="19"/>
      <c r="Y16" s="19"/>
      <c r="Z16" s="19">
        <f t="shared" si="9"/>
        <v>30946.510405500008</v>
      </c>
      <c r="AA16" s="19">
        <f t="shared" si="0"/>
        <v>515.77517342500016</v>
      </c>
      <c r="AB16" s="19">
        <f t="shared" si="7"/>
        <v>1547.3255202750006</v>
      </c>
      <c r="AC16" s="19">
        <f t="shared" si="8"/>
        <v>6189.3020811000024</v>
      </c>
      <c r="AD16" s="19">
        <f t="shared" si="3"/>
        <v>6189.3020811000024</v>
      </c>
      <c r="AE16" s="19">
        <f t="shared" si="4"/>
        <v>6189.3020811000024</v>
      </c>
      <c r="AF16" s="19">
        <f t="shared" si="5"/>
        <v>6189.3020811000024</v>
      </c>
      <c r="AG16" s="19">
        <f t="shared" si="6"/>
        <v>4641.9765608250018</v>
      </c>
      <c r="AH16" s="19"/>
      <c r="AI16" s="19"/>
      <c r="AJ16" s="19"/>
    </row>
    <row r="17" spans="1:36" x14ac:dyDescent="0.25">
      <c r="A17" s="9">
        <v>9</v>
      </c>
      <c r="B17" s="9">
        <v>9</v>
      </c>
      <c r="C17" t="s">
        <v>58</v>
      </c>
      <c r="D17" t="s">
        <v>355</v>
      </c>
      <c r="I17">
        <v>5</v>
      </c>
      <c r="J17" s="10">
        <v>0.1</v>
      </c>
      <c r="K17" t="s">
        <v>59</v>
      </c>
      <c r="L17" t="s">
        <v>60</v>
      </c>
      <c r="M17">
        <v>546.19000000000005</v>
      </c>
      <c r="N17" s="19">
        <f t="shared" si="1"/>
        <v>6554.2800000000007</v>
      </c>
      <c r="P17" s="19"/>
      <c r="Q17" s="19"/>
      <c r="R17" s="19"/>
      <c r="S17" s="19">
        <f>M17*3</f>
        <v>1638.5700000000002</v>
      </c>
      <c r="T17" s="19">
        <f>(9*M17)+(3*M17*1.1)</f>
        <v>6718.1370000000015</v>
      </c>
      <c r="U17" s="19">
        <f>(M17*1.1*9)+(3*M17*1.1^2)</f>
        <v>7389.9507000000012</v>
      </c>
      <c r="V17" s="19">
        <f>(M17*1.1^2*9)+(M17*1.1^3*3)</f>
        <v>8128.9457700000021</v>
      </c>
      <c r="W17" s="19">
        <f>(M17*1.1^3*9)+(M17*1.1^4*3)</f>
        <v>8941.8403470000048</v>
      </c>
      <c r="X17" s="19">
        <f>M17*1.1^5*9</f>
        <v>7916.8001121000034</v>
      </c>
      <c r="Y17" s="19"/>
      <c r="Z17" s="19">
        <f>SUM(S17:Y17)</f>
        <v>40734.243929100012</v>
      </c>
      <c r="AA17" s="19">
        <f t="shared" si="0"/>
        <v>678.90406548500016</v>
      </c>
      <c r="AB17" s="19">
        <v>0</v>
      </c>
      <c r="AC17" s="19">
        <v>0</v>
      </c>
      <c r="AD17" s="19">
        <v>0</v>
      </c>
      <c r="AE17" s="19">
        <f>AA17*12</f>
        <v>8146.8487858200024</v>
      </c>
      <c r="AF17" s="19">
        <f>12*AA17</f>
        <v>8146.8487858200024</v>
      </c>
      <c r="AG17" s="19">
        <f>12*AA17</f>
        <v>8146.8487858200024</v>
      </c>
      <c r="AH17" s="19">
        <f>12*AA17</f>
        <v>8146.8487858200024</v>
      </c>
      <c r="AI17" s="19">
        <f>12*AA17</f>
        <v>8146.8487858200024</v>
      </c>
      <c r="AJ17" s="19"/>
    </row>
    <row r="18" spans="1:36" x14ac:dyDescent="0.25">
      <c r="A18" s="9" t="s">
        <v>61</v>
      </c>
      <c r="B18" s="9" t="s">
        <v>61</v>
      </c>
      <c r="C18" t="s">
        <v>62</v>
      </c>
      <c r="D18" t="s">
        <v>355</v>
      </c>
      <c r="E18">
        <v>437</v>
      </c>
      <c r="F18">
        <v>72849</v>
      </c>
      <c r="I18">
        <v>5</v>
      </c>
      <c r="J18" s="10">
        <v>0.1</v>
      </c>
      <c r="K18" t="s">
        <v>36</v>
      </c>
      <c r="L18" t="s">
        <v>37</v>
      </c>
      <c r="M18">
        <v>843.41</v>
      </c>
      <c r="N18" s="19">
        <f t="shared" si="1"/>
        <v>10120.92</v>
      </c>
      <c r="O18" t="s">
        <v>63</v>
      </c>
      <c r="P18" s="19">
        <f t="shared" ref="P18:P27" si="10">M18*3</f>
        <v>2530.23</v>
      </c>
      <c r="Q18" s="19">
        <f t="shared" ref="Q18:Q27" si="11">(9*M18)+(3*M18*1.1)</f>
        <v>10373.942999999999</v>
      </c>
      <c r="R18" s="19">
        <f t="shared" ref="R18:R27" si="12">(M18*1.1*9)+(3*M18*1.1^2)</f>
        <v>11411.337300000001</v>
      </c>
      <c r="S18" s="19">
        <f t="shared" ref="S18:S27" si="13">(M18*1.1^2*9)+(M18*1.1^3*3)</f>
        <v>12552.471030000002</v>
      </c>
      <c r="T18" s="19">
        <f t="shared" ref="T18:T27" si="14">(M18*1.1^3*9)+(M18*1.1^4*3)</f>
        <v>13807.718133000002</v>
      </c>
      <c r="U18" s="19">
        <f t="shared" ref="U18:U27" si="15">M18*1.1^5*9</f>
        <v>12224.882151900005</v>
      </c>
      <c r="V18" s="19">
        <v>0</v>
      </c>
      <c r="W18" s="19">
        <v>0</v>
      </c>
      <c r="X18" s="19"/>
      <c r="Y18" s="19"/>
      <c r="Z18" s="19">
        <f>SUM(P18:Y18)</f>
        <v>62900.581614900009</v>
      </c>
      <c r="AA18" s="19">
        <f t="shared" si="0"/>
        <v>1048.3430269150001</v>
      </c>
      <c r="AB18" s="19">
        <f t="shared" si="7"/>
        <v>3145.0290807450001</v>
      </c>
      <c r="AC18" s="19">
        <f t="shared" ref="AC18:AC29" si="16">12*AA$6</f>
        <v>3396.919281720001</v>
      </c>
      <c r="AD18" s="19">
        <f t="shared" si="3"/>
        <v>12580.11632298</v>
      </c>
      <c r="AE18" s="19">
        <f t="shared" si="4"/>
        <v>12580.11632298</v>
      </c>
      <c r="AF18" s="19">
        <f t="shared" si="5"/>
        <v>12580.11632298</v>
      </c>
      <c r="AG18" s="19">
        <f t="shared" si="6"/>
        <v>9435.0872422350003</v>
      </c>
      <c r="AH18" s="19"/>
      <c r="AI18" s="19"/>
      <c r="AJ18" s="19"/>
    </row>
    <row r="19" spans="1:36" x14ac:dyDescent="0.25">
      <c r="A19" s="9">
        <v>11</v>
      </c>
      <c r="B19" s="9">
        <v>11</v>
      </c>
      <c r="C19" t="s">
        <v>64</v>
      </c>
      <c r="D19" t="s">
        <v>355</v>
      </c>
      <c r="E19">
        <v>215</v>
      </c>
      <c r="F19">
        <v>4570</v>
      </c>
      <c r="H19" s="1">
        <v>905.55</v>
      </c>
      <c r="I19">
        <v>5</v>
      </c>
      <c r="J19" s="10">
        <v>0.1</v>
      </c>
      <c r="K19" t="s">
        <v>36</v>
      </c>
      <c r="L19" t="s">
        <v>37</v>
      </c>
      <c r="M19">
        <v>414.95</v>
      </c>
      <c r="N19" s="19">
        <f t="shared" si="1"/>
        <v>4979.3999999999996</v>
      </c>
      <c r="O19" t="s">
        <v>41</v>
      </c>
      <c r="P19" s="19">
        <f t="shared" si="10"/>
        <v>1244.8499999999999</v>
      </c>
      <c r="Q19" s="19">
        <f t="shared" si="11"/>
        <v>5103.8850000000002</v>
      </c>
      <c r="R19" s="19">
        <f t="shared" si="12"/>
        <v>5614.2735000000002</v>
      </c>
      <c r="S19" s="19">
        <f t="shared" si="13"/>
        <v>6175.7008500000011</v>
      </c>
      <c r="T19" s="19">
        <f t="shared" si="14"/>
        <v>6793.2709350000023</v>
      </c>
      <c r="U19" s="19">
        <f t="shared" si="15"/>
        <v>6014.5301205000023</v>
      </c>
      <c r="V19" s="19">
        <v>0</v>
      </c>
      <c r="W19" s="19">
        <v>0</v>
      </c>
      <c r="X19" s="19"/>
      <c r="Y19" s="19"/>
      <c r="Z19" s="19">
        <f t="shared" ref="Z19:Z27" si="17">SUM(P19:Y19)</f>
        <v>30946.510405500008</v>
      </c>
      <c r="AA19" s="19">
        <f t="shared" si="0"/>
        <v>515.77517342500016</v>
      </c>
      <c r="AB19" s="19">
        <f t="shared" si="7"/>
        <v>1547.3255202750006</v>
      </c>
      <c r="AC19" s="19">
        <f t="shared" si="16"/>
        <v>3396.919281720001</v>
      </c>
      <c r="AD19" s="19">
        <f t="shared" si="3"/>
        <v>6189.3020811000024</v>
      </c>
      <c r="AE19" s="19">
        <f t="shared" si="4"/>
        <v>6189.3020811000024</v>
      </c>
      <c r="AF19" s="19">
        <f t="shared" si="5"/>
        <v>6189.3020811000024</v>
      </c>
      <c r="AG19" s="19">
        <f t="shared" si="6"/>
        <v>4641.9765608250018</v>
      </c>
      <c r="AH19" s="19"/>
      <c r="AI19" s="19"/>
      <c r="AJ19" s="19"/>
    </row>
    <row r="20" spans="1:36" x14ac:dyDescent="0.25">
      <c r="A20" s="9">
        <v>12</v>
      </c>
      <c r="B20" s="9">
        <v>12</v>
      </c>
      <c r="C20" t="s">
        <v>64</v>
      </c>
      <c r="D20" t="s">
        <v>355</v>
      </c>
      <c r="E20">
        <v>193</v>
      </c>
      <c r="F20">
        <v>4570</v>
      </c>
      <c r="H20" s="1" t="s">
        <v>39</v>
      </c>
      <c r="I20">
        <v>5</v>
      </c>
      <c r="J20" s="10">
        <v>0.1</v>
      </c>
      <c r="K20" t="s">
        <v>36</v>
      </c>
      <c r="L20" t="s">
        <v>37</v>
      </c>
      <c r="M20">
        <v>372.49</v>
      </c>
      <c r="N20" s="19">
        <f t="shared" si="1"/>
        <v>4469.88</v>
      </c>
      <c r="O20" t="s">
        <v>53</v>
      </c>
      <c r="P20" s="19">
        <f t="shared" si="10"/>
        <v>1117.47</v>
      </c>
      <c r="Q20" s="19">
        <f t="shared" si="11"/>
        <v>4581.6270000000004</v>
      </c>
      <c r="R20" s="19">
        <f t="shared" si="12"/>
        <v>5039.7897000000003</v>
      </c>
      <c r="S20" s="19">
        <f t="shared" si="13"/>
        <v>5543.7686700000013</v>
      </c>
      <c r="T20" s="19">
        <f t="shared" si="14"/>
        <v>6098.1455370000012</v>
      </c>
      <c r="U20" s="19">
        <f t="shared" si="15"/>
        <v>5399.0898291000021</v>
      </c>
      <c r="V20" s="19">
        <v>0</v>
      </c>
      <c r="W20" s="19">
        <v>0</v>
      </c>
      <c r="X20" s="19"/>
      <c r="Y20" s="19"/>
      <c r="Z20" s="19">
        <f t="shared" si="17"/>
        <v>27779.890736100006</v>
      </c>
      <c r="AA20" s="19">
        <f t="shared" si="0"/>
        <v>462.99817893500011</v>
      </c>
      <c r="AB20" s="19">
        <f t="shared" si="7"/>
        <v>1388.9945368050003</v>
      </c>
      <c r="AC20" s="19">
        <f t="shared" si="16"/>
        <v>3396.919281720001</v>
      </c>
      <c r="AD20" s="19">
        <f t="shared" si="3"/>
        <v>5555.9781472200011</v>
      </c>
      <c r="AE20" s="19">
        <f t="shared" si="4"/>
        <v>5555.9781472200011</v>
      </c>
      <c r="AF20" s="19">
        <f t="shared" si="5"/>
        <v>5555.9781472200011</v>
      </c>
      <c r="AG20" s="19">
        <f t="shared" si="6"/>
        <v>4166.9836104150008</v>
      </c>
      <c r="AH20" s="19"/>
      <c r="AI20" s="19"/>
      <c r="AJ20" s="19"/>
    </row>
    <row r="21" spans="1:36" x14ac:dyDescent="0.25">
      <c r="A21" s="9">
        <v>3</v>
      </c>
      <c r="B21" s="9">
        <v>3</v>
      </c>
      <c r="C21" t="s">
        <v>65</v>
      </c>
      <c r="D21" t="s">
        <v>355</v>
      </c>
      <c r="E21">
        <v>660</v>
      </c>
      <c r="F21">
        <v>48422</v>
      </c>
      <c r="H21" s="1">
        <v>1882.13</v>
      </c>
      <c r="I21">
        <v>5</v>
      </c>
      <c r="J21" s="10">
        <v>0.1</v>
      </c>
      <c r="K21" t="s">
        <v>36</v>
      </c>
      <c r="L21" t="s">
        <v>37</v>
      </c>
      <c r="M21">
        <v>1273.8</v>
      </c>
      <c r="N21" s="19">
        <f t="shared" si="1"/>
        <v>15285.599999999999</v>
      </c>
      <c r="O21" t="s">
        <v>41</v>
      </c>
      <c r="P21" s="19">
        <f t="shared" si="10"/>
        <v>3821.3999999999996</v>
      </c>
      <c r="Q21" s="19">
        <f t="shared" si="11"/>
        <v>15667.739999999998</v>
      </c>
      <c r="R21" s="19">
        <f t="shared" si="12"/>
        <v>17234.514000000003</v>
      </c>
      <c r="S21" s="19">
        <f t="shared" si="13"/>
        <v>18957.965400000005</v>
      </c>
      <c r="T21" s="19">
        <f t="shared" si="14"/>
        <v>20853.761940000004</v>
      </c>
      <c r="U21" s="19">
        <f t="shared" si="15"/>
        <v>18463.208742000006</v>
      </c>
      <c r="V21" s="19">
        <v>0</v>
      </c>
      <c r="W21" s="19">
        <v>0</v>
      </c>
      <c r="X21" s="19"/>
      <c r="Y21" s="19"/>
      <c r="Z21" s="19">
        <f t="shared" si="17"/>
        <v>94998.590082000024</v>
      </c>
      <c r="AA21" s="19">
        <f t="shared" si="0"/>
        <v>1583.3098347000005</v>
      </c>
      <c r="AB21" s="19">
        <f t="shared" si="7"/>
        <v>4749.9295041000014</v>
      </c>
      <c r="AC21" s="19">
        <f t="shared" si="16"/>
        <v>3396.919281720001</v>
      </c>
      <c r="AD21" s="19">
        <f t="shared" si="3"/>
        <v>18999.718016400006</v>
      </c>
      <c r="AE21" s="19">
        <f t="shared" si="4"/>
        <v>18999.718016400006</v>
      </c>
      <c r="AF21" s="19">
        <f t="shared" si="5"/>
        <v>18999.718016400006</v>
      </c>
      <c r="AG21" s="19">
        <f t="shared" si="6"/>
        <v>14249.788512300005</v>
      </c>
      <c r="AH21" s="19"/>
      <c r="AI21" s="19"/>
      <c r="AJ21" s="19"/>
    </row>
    <row r="22" spans="1:36" x14ac:dyDescent="0.25">
      <c r="A22" s="9" t="s">
        <v>66</v>
      </c>
      <c r="B22" s="9" t="s">
        <v>66</v>
      </c>
      <c r="C22" t="s">
        <v>65</v>
      </c>
      <c r="D22" t="s">
        <v>355</v>
      </c>
      <c r="E22">
        <v>298</v>
      </c>
      <c r="F22">
        <v>48422</v>
      </c>
      <c r="H22" s="1" t="s">
        <v>39</v>
      </c>
      <c r="I22">
        <v>5</v>
      </c>
      <c r="J22" s="10">
        <v>0.1</v>
      </c>
      <c r="K22" t="s">
        <v>36</v>
      </c>
      <c r="L22" t="s">
        <v>37</v>
      </c>
      <c r="M22">
        <v>575.14</v>
      </c>
      <c r="N22" s="19">
        <f t="shared" si="1"/>
        <v>6901.68</v>
      </c>
      <c r="O22" t="s">
        <v>53</v>
      </c>
      <c r="P22" s="19">
        <f t="shared" si="10"/>
        <v>1725.42</v>
      </c>
      <c r="Q22" s="19">
        <f t="shared" si="11"/>
        <v>7074.2220000000007</v>
      </c>
      <c r="R22" s="19">
        <f t="shared" si="12"/>
        <v>7781.6442000000006</v>
      </c>
      <c r="S22" s="19">
        <f t="shared" si="13"/>
        <v>8559.8086200000016</v>
      </c>
      <c r="T22" s="19">
        <f t="shared" si="14"/>
        <v>9415.789482000002</v>
      </c>
      <c r="U22" s="19">
        <f t="shared" si="15"/>
        <v>8336.4184926000034</v>
      </c>
      <c r="V22" s="19">
        <v>0</v>
      </c>
      <c r="W22" s="19">
        <v>0</v>
      </c>
      <c r="X22" s="19"/>
      <c r="Y22" s="19"/>
      <c r="Z22" s="19">
        <f t="shared" si="17"/>
        <v>42893.302794600007</v>
      </c>
      <c r="AA22" s="19">
        <f t="shared" si="0"/>
        <v>714.88837991000014</v>
      </c>
      <c r="AB22" s="19">
        <f t="shared" si="7"/>
        <v>2144.6651397300002</v>
      </c>
      <c r="AC22" s="19">
        <f t="shared" si="16"/>
        <v>3396.919281720001</v>
      </c>
      <c r="AD22" s="19">
        <f t="shared" si="3"/>
        <v>8578.6605589200008</v>
      </c>
      <c r="AE22" s="19">
        <f t="shared" si="4"/>
        <v>8578.6605589200008</v>
      </c>
      <c r="AF22" s="19">
        <f t="shared" si="5"/>
        <v>8578.6605589200008</v>
      </c>
      <c r="AG22" s="19">
        <f t="shared" si="6"/>
        <v>6433.9954191900015</v>
      </c>
      <c r="AH22" s="19"/>
      <c r="AI22" s="19"/>
      <c r="AJ22" s="19"/>
    </row>
    <row r="23" spans="1:36" x14ac:dyDescent="0.25">
      <c r="A23" s="9">
        <v>33</v>
      </c>
      <c r="B23" s="9">
        <v>33</v>
      </c>
      <c r="C23" t="s">
        <v>67</v>
      </c>
      <c r="D23" t="s">
        <v>355</v>
      </c>
      <c r="E23">
        <v>400</v>
      </c>
      <c r="F23">
        <v>61324</v>
      </c>
      <c r="H23" s="1">
        <v>1264.2</v>
      </c>
      <c r="I23">
        <v>5</v>
      </c>
      <c r="J23" s="10">
        <v>0.1</v>
      </c>
      <c r="K23" t="s">
        <v>68</v>
      </c>
      <c r="L23" t="s">
        <v>69</v>
      </c>
      <c r="M23">
        <v>676.2</v>
      </c>
      <c r="N23" s="19">
        <f t="shared" si="1"/>
        <v>8114.4000000000005</v>
      </c>
      <c r="O23" t="s">
        <v>70</v>
      </c>
      <c r="P23" s="19">
        <f t="shared" si="10"/>
        <v>2028.6000000000001</v>
      </c>
      <c r="Q23" s="19">
        <f t="shared" si="11"/>
        <v>8317.26</v>
      </c>
      <c r="R23" s="19">
        <f t="shared" si="12"/>
        <v>9148.9860000000008</v>
      </c>
      <c r="S23" s="19">
        <f t="shared" si="13"/>
        <v>10063.884600000003</v>
      </c>
      <c r="T23" s="19">
        <f t="shared" si="14"/>
        <v>11070.273060000003</v>
      </c>
      <c r="U23" s="19">
        <f t="shared" si="15"/>
        <v>9801.2417580000038</v>
      </c>
      <c r="V23" s="19">
        <v>0</v>
      </c>
      <c r="W23" s="19">
        <v>0</v>
      </c>
      <c r="X23" s="19"/>
      <c r="Y23" s="19"/>
      <c r="Z23" s="19">
        <f t="shared" si="17"/>
        <v>50430.245418000006</v>
      </c>
      <c r="AA23" s="19">
        <f t="shared" si="0"/>
        <v>840.50409030000014</v>
      </c>
      <c r="AB23" s="19">
        <f>AA23*12</f>
        <v>10086.049083600003</v>
      </c>
      <c r="AC23" s="19">
        <f>12*AA23</f>
        <v>10086.049083600003</v>
      </c>
      <c r="AD23" s="19">
        <f t="shared" si="3"/>
        <v>10086.049083600003</v>
      </c>
      <c r="AE23" s="19">
        <f>9*AA23</f>
        <v>7564.5368127000011</v>
      </c>
      <c r="AF23" s="19">
        <v>0</v>
      </c>
      <c r="AG23" s="19">
        <v>0</v>
      </c>
      <c r="AH23" s="19"/>
      <c r="AI23" s="19"/>
      <c r="AJ23" s="19"/>
    </row>
    <row r="24" spans="1:36" x14ac:dyDescent="0.25">
      <c r="A24" s="9">
        <v>22</v>
      </c>
      <c r="B24" s="9">
        <v>22</v>
      </c>
      <c r="C24" t="s">
        <v>71</v>
      </c>
      <c r="D24" t="s">
        <v>355</v>
      </c>
      <c r="F24">
        <v>4575</v>
      </c>
      <c r="H24" s="1">
        <v>1328.27</v>
      </c>
      <c r="I24">
        <v>5</v>
      </c>
      <c r="J24" s="10">
        <v>0.1</v>
      </c>
      <c r="K24" t="s">
        <v>72</v>
      </c>
      <c r="L24" t="s">
        <v>73</v>
      </c>
      <c r="M24">
        <v>659.19</v>
      </c>
      <c r="N24" s="19">
        <f t="shared" si="1"/>
        <v>7910.2800000000007</v>
      </c>
      <c r="O24" t="s">
        <v>70</v>
      </c>
      <c r="P24" s="19">
        <f t="shared" si="10"/>
        <v>1977.5700000000002</v>
      </c>
      <c r="Q24" s="19">
        <f t="shared" si="11"/>
        <v>8108.0370000000012</v>
      </c>
      <c r="R24" s="19">
        <f t="shared" si="12"/>
        <v>8918.8407000000025</v>
      </c>
      <c r="S24" s="19">
        <f t="shared" si="13"/>
        <v>9810.7247700000007</v>
      </c>
      <c r="T24" s="19">
        <f t="shared" si="14"/>
        <v>10791.797247000004</v>
      </c>
      <c r="U24" s="19">
        <f t="shared" si="15"/>
        <v>9554.6887821000055</v>
      </c>
      <c r="V24" s="19">
        <v>0</v>
      </c>
      <c r="W24" s="19">
        <v>0</v>
      </c>
      <c r="X24" s="19"/>
      <c r="Y24" s="19"/>
      <c r="Z24" s="19">
        <f t="shared" si="17"/>
        <v>49161.658499100013</v>
      </c>
      <c r="AA24" s="19">
        <f t="shared" si="0"/>
        <v>819.36097498500021</v>
      </c>
      <c r="AB24" s="19">
        <f t="shared" si="7"/>
        <v>2458.0829249550006</v>
      </c>
      <c r="AC24" s="19">
        <f t="shared" si="16"/>
        <v>3396.919281720001</v>
      </c>
      <c r="AD24" s="19">
        <f t="shared" si="3"/>
        <v>9832.3316998200025</v>
      </c>
      <c r="AE24" s="19">
        <f t="shared" si="4"/>
        <v>9832.3316998200025</v>
      </c>
      <c r="AF24" s="19">
        <f t="shared" si="5"/>
        <v>9832.3316998200025</v>
      </c>
      <c r="AG24" s="19">
        <f t="shared" si="6"/>
        <v>7374.2487748650019</v>
      </c>
      <c r="AH24" s="19"/>
      <c r="AI24" s="19"/>
      <c r="AJ24" s="19"/>
    </row>
    <row r="25" spans="1:36" x14ac:dyDescent="0.25">
      <c r="A25" s="9">
        <v>23</v>
      </c>
      <c r="B25" s="9">
        <v>23</v>
      </c>
      <c r="C25" t="s">
        <v>34</v>
      </c>
      <c r="D25" t="s">
        <v>355</v>
      </c>
      <c r="E25">
        <v>204</v>
      </c>
      <c r="F25">
        <v>4575</v>
      </c>
      <c r="H25" s="1" t="s">
        <v>55</v>
      </c>
      <c r="I25">
        <v>5</v>
      </c>
      <c r="J25" s="10">
        <v>0.1</v>
      </c>
      <c r="K25" t="s">
        <v>36</v>
      </c>
      <c r="L25" t="s">
        <v>37</v>
      </c>
      <c r="M25">
        <v>392.72</v>
      </c>
      <c r="N25" s="19">
        <f t="shared" si="1"/>
        <v>4712.6400000000003</v>
      </c>
      <c r="O25" t="s">
        <v>38</v>
      </c>
      <c r="P25" s="19">
        <f t="shared" si="10"/>
        <v>1178.1600000000001</v>
      </c>
      <c r="Q25" s="19">
        <f t="shared" si="11"/>
        <v>4830.4560000000001</v>
      </c>
      <c r="R25" s="19">
        <f t="shared" si="12"/>
        <v>5313.5016000000014</v>
      </c>
      <c r="S25" s="19">
        <f t="shared" si="13"/>
        <v>5844.8517600000014</v>
      </c>
      <c r="T25" s="19">
        <f t="shared" si="14"/>
        <v>6429.3369360000033</v>
      </c>
      <c r="U25" s="19">
        <f t="shared" si="15"/>
        <v>5692.315384800002</v>
      </c>
      <c r="V25" s="19">
        <v>0</v>
      </c>
      <c r="W25" s="19">
        <v>0</v>
      </c>
      <c r="X25" s="19"/>
      <c r="Y25" s="19"/>
      <c r="Z25" s="19">
        <f t="shared" si="17"/>
        <v>29288.62168080001</v>
      </c>
      <c r="AA25" s="19">
        <f t="shared" si="0"/>
        <v>488.14369468000018</v>
      </c>
      <c r="AB25" s="19">
        <f t="shared" si="7"/>
        <v>1464.4310840400005</v>
      </c>
      <c r="AC25" s="19">
        <f t="shared" si="16"/>
        <v>3396.919281720001</v>
      </c>
      <c r="AD25" s="19">
        <f t="shared" si="3"/>
        <v>5857.7243361600022</v>
      </c>
      <c r="AE25" s="19">
        <f t="shared" si="4"/>
        <v>5857.7243361600022</v>
      </c>
      <c r="AF25" s="19">
        <f t="shared" si="5"/>
        <v>5857.7243361600022</v>
      </c>
      <c r="AG25" s="19">
        <f t="shared" si="6"/>
        <v>4393.2932521200019</v>
      </c>
      <c r="AH25" s="19"/>
      <c r="AI25" s="19"/>
      <c r="AJ25" s="19"/>
    </row>
    <row r="26" spans="1:36" x14ac:dyDescent="0.25">
      <c r="A26" s="9">
        <v>31</v>
      </c>
      <c r="B26" s="9">
        <v>31</v>
      </c>
      <c r="C26" t="s">
        <v>34</v>
      </c>
      <c r="D26" t="s">
        <v>355</v>
      </c>
      <c r="E26">
        <v>225</v>
      </c>
      <c r="F26">
        <v>4575</v>
      </c>
      <c r="H26" s="1" t="s">
        <v>55</v>
      </c>
      <c r="I26">
        <v>5</v>
      </c>
      <c r="J26" s="10">
        <v>0.1</v>
      </c>
      <c r="K26" t="s">
        <v>36</v>
      </c>
      <c r="L26" t="s">
        <v>37</v>
      </c>
      <c r="M26">
        <v>372.49</v>
      </c>
      <c r="N26" s="19">
        <f t="shared" si="1"/>
        <v>4469.88</v>
      </c>
      <c r="O26" t="s">
        <v>74</v>
      </c>
      <c r="P26" s="19">
        <f t="shared" si="10"/>
        <v>1117.47</v>
      </c>
      <c r="Q26" s="19">
        <f t="shared" si="11"/>
        <v>4581.6270000000004</v>
      </c>
      <c r="R26" s="19">
        <f t="shared" si="12"/>
        <v>5039.7897000000003</v>
      </c>
      <c r="S26" s="19">
        <f t="shared" si="13"/>
        <v>5543.7686700000013</v>
      </c>
      <c r="T26" s="19">
        <f t="shared" si="14"/>
        <v>6098.1455370000012</v>
      </c>
      <c r="U26" s="19">
        <f t="shared" si="15"/>
        <v>5399.0898291000021</v>
      </c>
      <c r="V26" s="19">
        <v>0</v>
      </c>
      <c r="W26" s="19">
        <v>0</v>
      </c>
      <c r="X26" s="19"/>
      <c r="Y26" s="19"/>
      <c r="Z26" s="19">
        <f t="shared" si="17"/>
        <v>27779.890736100006</v>
      </c>
      <c r="AA26" s="19">
        <f t="shared" si="0"/>
        <v>462.99817893500011</v>
      </c>
      <c r="AB26" s="19">
        <f t="shared" si="7"/>
        <v>1388.9945368050003</v>
      </c>
      <c r="AC26" s="19">
        <f t="shared" si="16"/>
        <v>3396.919281720001</v>
      </c>
      <c r="AD26" s="19">
        <f t="shared" si="3"/>
        <v>5555.9781472200011</v>
      </c>
      <c r="AE26" s="19">
        <f t="shared" si="4"/>
        <v>5555.9781472200011</v>
      </c>
      <c r="AF26" s="19">
        <f t="shared" si="5"/>
        <v>5555.9781472200011</v>
      </c>
      <c r="AG26" s="19">
        <f t="shared" si="6"/>
        <v>4166.9836104150008</v>
      </c>
      <c r="AH26" s="19"/>
      <c r="AI26" s="19"/>
      <c r="AJ26" s="19"/>
    </row>
    <row r="27" spans="1:36" x14ac:dyDescent="0.25">
      <c r="A27" s="9">
        <v>4</v>
      </c>
      <c r="B27" s="9">
        <v>4</v>
      </c>
      <c r="C27" t="s">
        <v>75</v>
      </c>
      <c r="D27" t="s">
        <v>355</v>
      </c>
      <c r="E27">
        <v>225</v>
      </c>
      <c r="F27">
        <v>44618</v>
      </c>
      <c r="H27" s="1">
        <v>21988.92</v>
      </c>
      <c r="I27">
        <v>5</v>
      </c>
      <c r="J27" s="10">
        <v>0.1</v>
      </c>
      <c r="K27" t="s">
        <v>36</v>
      </c>
      <c r="L27" t="s">
        <v>37</v>
      </c>
      <c r="M27">
        <v>434.95</v>
      </c>
      <c r="N27" s="19">
        <f t="shared" si="1"/>
        <v>5219.3999999999996</v>
      </c>
      <c r="O27" t="s">
        <v>74</v>
      </c>
      <c r="P27" s="19">
        <f t="shared" si="10"/>
        <v>1304.8499999999999</v>
      </c>
      <c r="Q27" s="19">
        <f t="shared" si="11"/>
        <v>5349.8850000000002</v>
      </c>
      <c r="R27" s="19">
        <f t="shared" si="12"/>
        <v>5884.8734999999997</v>
      </c>
      <c r="S27" s="19">
        <f t="shared" si="13"/>
        <v>6473.3608500000009</v>
      </c>
      <c r="T27" s="19">
        <f t="shared" si="14"/>
        <v>7120.6969350000018</v>
      </c>
      <c r="U27" s="19">
        <f t="shared" si="15"/>
        <v>6304.4219205000027</v>
      </c>
      <c r="V27" s="19">
        <v>0</v>
      </c>
      <c r="W27" s="19">
        <v>0</v>
      </c>
      <c r="X27" s="19"/>
      <c r="Y27" s="19"/>
      <c r="Z27" s="19">
        <f t="shared" si="17"/>
        <v>32438.088205500004</v>
      </c>
      <c r="AA27" s="19">
        <f t="shared" si="0"/>
        <v>540.63480342500009</v>
      </c>
      <c r="AB27" s="19">
        <f t="shared" si="7"/>
        <v>1621.9044102750004</v>
      </c>
      <c r="AC27" s="19">
        <f t="shared" si="16"/>
        <v>3396.919281720001</v>
      </c>
      <c r="AD27" s="19">
        <f t="shared" si="3"/>
        <v>6487.6176411000015</v>
      </c>
      <c r="AE27" s="19">
        <f t="shared" si="4"/>
        <v>6487.6176411000015</v>
      </c>
      <c r="AF27" s="19">
        <f t="shared" si="5"/>
        <v>6487.6176411000015</v>
      </c>
      <c r="AG27" s="19">
        <f t="shared" si="6"/>
        <v>4865.7132308250011</v>
      </c>
      <c r="AH27" s="19"/>
      <c r="AI27" s="19"/>
      <c r="AJ27" s="19"/>
    </row>
    <row r="28" spans="1:36" x14ac:dyDescent="0.25">
      <c r="A28" s="9">
        <v>5</v>
      </c>
      <c r="B28" s="9">
        <v>5</v>
      </c>
      <c r="C28" t="s">
        <v>58</v>
      </c>
      <c r="D28" t="s">
        <v>355</v>
      </c>
      <c r="I28">
        <v>5</v>
      </c>
      <c r="J28" s="10">
        <v>0.1</v>
      </c>
      <c r="K28" t="s">
        <v>76</v>
      </c>
      <c r="L28" t="s">
        <v>77</v>
      </c>
      <c r="M28">
        <v>337.75</v>
      </c>
      <c r="N28" s="19">
        <f t="shared" si="1"/>
        <v>4053</v>
      </c>
      <c r="O28" t="s">
        <v>78</v>
      </c>
      <c r="P28" s="19">
        <v>0</v>
      </c>
      <c r="Q28" s="19">
        <v>0</v>
      </c>
      <c r="R28" s="19"/>
      <c r="S28" s="19">
        <f>M28*3</f>
        <v>1013.25</v>
      </c>
      <c r="T28" s="19">
        <f>(9*M28)+(3*M28*1.1)</f>
        <v>4154.3249999999998</v>
      </c>
      <c r="U28" s="19">
        <f>(M28*1.1*9)+(3*M28*1.1^2)</f>
        <v>4569.7575000000006</v>
      </c>
      <c r="V28" s="19">
        <f>(M28*1.1^2*9)+(M28*1.1^3*3)</f>
        <v>5026.7332500000011</v>
      </c>
      <c r="W28" s="19">
        <f>(M28*1.1^3*9)+(M28*1.1^4*3)</f>
        <v>5529.4065750000009</v>
      </c>
      <c r="X28" s="19">
        <f>M28*1.1^5*9</f>
        <v>4895.5477725000019</v>
      </c>
      <c r="Y28" s="19"/>
      <c r="Z28" s="19">
        <f>SUM(S28:Y28)</f>
        <v>25189.020097500004</v>
      </c>
      <c r="AA28" s="19">
        <f t="shared" si="0"/>
        <v>419.81700162500005</v>
      </c>
      <c r="AB28" s="19"/>
      <c r="AC28" s="19"/>
      <c r="AD28" s="19"/>
      <c r="AE28" s="19">
        <f>11*AA28</f>
        <v>4617.9870178750007</v>
      </c>
      <c r="AF28" s="19">
        <f>12*AA28</f>
        <v>5037.8040195000003</v>
      </c>
      <c r="AG28" s="19">
        <f>12*AA28</f>
        <v>5037.8040195000003</v>
      </c>
      <c r="AH28" s="19">
        <f>12*AA28</f>
        <v>5037.8040195000003</v>
      </c>
      <c r="AI28" s="19">
        <f>12*AA28</f>
        <v>5037.8040195000003</v>
      </c>
      <c r="AJ28" s="19">
        <f>1*AA28</f>
        <v>419.81700162500005</v>
      </c>
    </row>
    <row r="29" spans="1:36" x14ac:dyDescent="0.25">
      <c r="A29" s="9">
        <v>30</v>
      </c>
      <c r="B29" s="9">
        <v>30</v>
      </c>
      <c r="C29" s="11" t="s">
        <v>48</v>
      </c>
      <c r="D29" t="s">
        <v>355</v>
      </c>
      <c r="I29">
        <v>5</v>
      </c>
      <c r="J29" s="10">
        <v>0.1</v>
      </c>
      <c r="K29" s="11" t="s">
        <v>49</v>
      </c>
      <c r="L29" s="11" t="s">
        <v>50</v>
      </c>
      <c r="M29">
        <f>434.95</f>
        <v>434.95</v>
      </c>
      <c r="N29" s="19">
        <f t="shared" si="1"/>
        <v>5219.3999999999996</v>
      </c>
      <c r="P29" s="19">
        <v>0</v>
      </c>
      <c r="Q29" s="19"/>
      <c r="R29" s="19">
        <f>M29*3</f>
        <v>1304.8499999999999</v>
      </c>
      <c r="S29" s="19">
        <f>(9*M29)+(3*M29*1.1)</f>
        <v>5349.8850000000002</v>
      </c>
      <c r="T29" s="19">
        <f>(M29*1.1*9)+(3*M29*1.1^2)</f>
        <v>5884.8734999999997</v>
      </c>
      <c r="U29" s="19">
        <f>(M29*1.1^2*9)+(M29*1.1^3*3)</f>
        <v>6473.3608500000009</v>
      </c>
      <c r="V29" s="19">
        <f>(M29*1.1^3*9)+(M29*1.1^4*3)</f>
        <v>7120.6969350000018</v>
      </c>
      <c r="W29" s="19">
        <f>M29*1.1^5*9</f>
        <v>6304.4219205000027</v>
      </c>
      <c r="X29" s="19"/>
      <c r="Y29" s="19"/>
      <c r="Z29" s="19">
        <f>SUM(R29:Y29)</f>
        <v>32438.088205500004</v>
      </c>
      <c r="AA29" s="19">
        <f t="shared" si="0"/>
        <v>540.63480342500009</v>
      </c>
      <c r="AB29" s="19">
        <f t="shared" si="7"/>
        <v>1621.9044102750004</v>
      </c>
      <c r="AC29" s="19">
        <f t="shared" si="16"/>
        <v>3396.919281720001</v>
      </c>
      <c r="AD29" s="19">
        <f t="shared" si="3"/>
        <v>6487.6176411000015</v>
      </c>
      <c r="AE29" s="19">
        <f t="shared" si="4"/>
        <v>6487.6176411000015</v>
      </c>
      <c r="AF29" s="19">
        <f t="shared" si="5"/>
        <v>6487.6176411000015</v>
      </c>
      <c r="AG29" s="19">
        <f t="shared" si="6"/>
        <v>4865.7132308250011</v>
      </c>
      <c r="AH29" s="19"/>
      <c r="AI29" s="19"/>
      <c r="AJ29" s="19"/>
    </row>
    <row r="30" spans="1:36" x14ac:dyDescent="0.25">
      <c r="A30" s="9"/>
      <c r="B30" s="9"/>
      <c r="C30" s="11"/>
      <c r="D30" s="11"/>
      <c r="I30"/>
      <c r="J30" s="10"/>
      <c r="K30" s="11"/>
      <c r="L30" s="11"/>
      <c r="N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x14ac:dyDescent="0.25">
      <c r="A31" t="s">
        <v>79</v>
      </c>
      <c r="B31" t="s">
        <v>79</v>
      </c>
      <c r="C31" t="s">
        <v>80</v>
      </c>
      <c r="D31" t="s">
        <v>359</v>
      </c>
      <c r="E31" t="s">
        <v>81</v>
      </c>
      <c r="F31">
        <v>76350</v>
      </c>
      <c r="H31" s="1">
        <v>392378.75</v>
      </c>
      <c r="I31">
        <v>5</v>
      </c>
      <c r="J31" s="10">
        <v>0.1</v>
      </c>
      <c r="K31" t="s">
        <v>82</v>
      </c>
      <c r="L31" t="s">
        <v>37</v>
      </c>
      <c r="M31" s="19">
        <v>5150</v>
      </c>
      <c r="N31" s="19">
        <f>12*M31</f>
        <v>61800</v>
      </c>
      <c r="P31" s="19">
        <f>M31*3</f>
        <v>15450</v>
      </c>
      <c r="Q31" s="19">
        <f>(9*M31)+(3*M31*1.1)</f>
        <v>63345</v>
      </c>
      <c r="R31" s="19">
        <f>(M31*1.1*9)+(3*M31*1.1^2)</f>
        <v>69679.500000000015</v>
      </c>
      <c r="S31" s="19">
        <f>(M31*1.1^2*9)+(M31*1.1^3*3)</f>
        <v>76647.450000000012</v>
      </c>
      <c r="T31" s="19">
        <f>(M31*1.1^3*9)+(M31*1.1^4*3)</f>
        <v>84312.195000000036</v>
      </c>
      <c r="U31" s="19">
        <f>M31*1.1^5*9</f>
        <v>74647.138500000015</v>
      </c>
      <c r="V31" s="19"/>
      <c r="W31" s="19"/>
      <c r="X31" s="19"/>
      <c r="Y31" s="19"/>
      <c r="Z31" s="19">
        <f>SUM(P31:Y31)</f>
        <v>384081.28350000002</v>
      </c>
      <c r="AA31" s="19">
        <f>(Z31/(12*I31))</f>
        <v>6401.3547250000001</v>
      </c>
      <c r="AB31" s="19">
        <f>AA31*3</f>
        <v>19204.064175</v>
      </c>
      <c r="AC31" s="19">
        <f>12*AA$6</f>
        <v>3396.919281720001</v>
      </c>
      <c r="AD31" s="19">
        <f>12*AA31</f>
        <v>76816.256699999998</v>
      </c>
      <c r="AE31" s="19">
        <f>12*AA31</f>
        <v>76816.256699999998</v>
      </c>
      <c r="AF31" s="19">
        <f>12*AA31</f>
        <v>76816.256699999998</v>
      </c>
      <c r="AG31" s="19">
        <f>9*AA31</f>
        <v>57612.192524999999</v>
      </c>
      <c r="AH31" s="19"/>
      <c r="AI31" s="19"/>
      <c r="AJ31" s="19"/>
    </row>
    <row r="32" spans="1:36" x14ac:dyDescent="0.25">
      <c r="A32" t="s">
        <v>83</v>
      </c>
      <c r="B32" t="s">
        <v>83</v>
      </c>
      <c r="C32" t="s">
        <v>84</v>
      </c>
      <c r="H32" s="1">
        <v>0</v>
      </c>
      <c r="I32">
        <v>5</v>
      </c>
      <c r="J32" s="10">
        <v>0.1</v>
      </c>
      <c r="K32" t="s">
        <v>36</v>
      </c>
      <c r="L32" t="s">
        <v>37</v>
      </c>
      <c r="M32" s="19">
        <f>500/12</f>
        <v>41.666666666666664</v>
      </c>
      <c r="N32" s="19">
        <f>M32*12</f>
        <v>500</v>
      </c>
      <c r="P32" s="19">
        <f>M32*3</f>
        <v>125</v>
      </c>
      <c r="Q32" s="19">
        <f>(9*M32)+(3*M32*1.1)</f>
        <v>512.5</v>
      </c>
      <c r="R32" s="19">
        <f>(M32*1.1*9)+(3*M32*1.1^2)</f>
        <v>563.75</v>
      </c>
      <c r="S32" s="19">
        <f>(M32*1.1^2*9)+(M32*1.1^3*3)</f>
        <v>620.12500000000011</v>
      </c>
      <c r="T32" s="19">
        <f>(M32*1.1^3*9)+(M32*1.1^4*3)</f>
        <v>682.13750000000027</v>
      </c>
      <c r="U32" s="19">
        <f>M32*1.1^5*9</f>
        <v>603.9412500000002</v>
      </c>
      <c r="V32" s="19"/>
      <c r="W32" s="19"/>
      <c r="X32" s="19"/>
      <c r="Y32" s="19"/>
      <c r="Z32" s="19">
        <f>SUM(P32:Y32)</f>
        <v>3107.4537500000006</v>
      </c>
      <c r="AA32" s="19">
        <f>(Z32/(12*I32))</f>
        <v>51.790895833333344</v>
      </c>
      <c r="AB32" s="19">
        <f>AA32*3</f>
        <v>155.37268750000004</v>
      </c>
      <c r="AC32" s="19">
        <f>12*AA$6</f>
        <v>3396.919281720001</v>
      </c>
      <c r="AD32" s="19">
        <f>12*AA32</f>
        <v>621.49075000000016</v>
      </c>
      <c r="AE32" s="19">
        <f>12*AA32</f>
        <v>621.49075000000016</v>
      </c>
      <c r="AF32" s="19">
        <f>12*AA32</f>
        <v>621.49075000000016</v>
      </c>
      <c r="AG32" s="19">
        <f>9*AA32</f>
        <v>466.11806250000012</v>
      </c>
      <c r="AH32" s="19"/>
      <c r="AI32" s="19"/>
      <c r="AJ32" s="19"/>
    </row>
    <row r="33" spans="1:37" x14ac:dyDescent="0.25">
      <c r="A33" t="s">
        <v>85</v>
      </c>
      <c r="B33" t="s">
        <v>85</v>
      </c>
      <c r="C33" t="s">
        <v>86</v>
      </c>
      <c r="E33" t="s">
        <v>87</v>
      </c>
      <c r="F33" t="s">
        <v>88</v>
      </c>
      <c r="H33" s="1">
        <v>0</v>
      </c>
      <c r="I33">
        <v>10</v>
      </c>
      <c r="J33" s="10">
        <v>0.1</v>
      </c>
      <c r="K33" t="s">
        <v>89</v>
      </c>
      <c r="L33" t="s">
        <v>90</v>
      </c>
      <c r="M33" s="19">
        <f>1800/12</f>
        <v>150</v>
      </c>
      <c r="N33" s="19">
        <f>M33*12</f>
        <v>1800</v>
      </c>
      <c r="P33" s="19">
        <f>150*(5)+150*(7)+(5*150*1.1)</f>
        <v>2625</v>
      </c>
      <c r="Q33" s="19">
        <f>150*1.1*(7)+(150*1.1^2)*5</f>
        <v>2062.5</v>
      </c>
      <c r="R33" s="19">
        <f>150*1.1^2*(7)+(150*1.1^3)*5</f>
        <v>2268.7500000000005</v>
      </c>
      <c r="S33" s="19">
        <f>150*1.1^3*(7)+(150*1.1^4)*5</f>
        <v>2495.6250000000009</v>
      </c>
      <c r="T33" s="19">
        <f>150*1.1^4*(7)+(150*1.1^5)*5</f>
        <v>2745.1875000000009</v>
      </c>
      <c r="U33" s="19">
        <f>150*1.1^5*(7)+(150*1.1^6)*5</f>
        <v>3019.7062500000011</v>
      </c>
      <c r="V33" s="19">
        <f>150*1.1^6*(7)+(150*1.1^7)*5</f>
        <v>3321.6768750000015</v>
      </c>
      <c r="W33" s="19">
        <f>150*1.1^7*(7)+(150*1.1^8)*5</f>
        <v>3653.8445625000022</v>
      </c>
      <c r="X33" s="19">
        <f>150*1.1^8*(7)+(150*1.1^9)*5</f>
        <v>4019.2290187500021</v>
      </c>
      <c r="Y33" s="19">
        <f>150*1.1^9*(7)</f>
        <v>2475.8450755500012</v>
      </c>
      <c r="Z33" s="19">
        <f>SUM(P33:Y33)</f>
        <v>28687.364281800008</v>
      </c>
      <c r="AA33" s="19">
        <f>(Z33/(12*I33))</f>
        <v>239.06136901500005</v>
      </c>
      <c r="AB33" s="19">
        <f>AA33*17</f>
        <v>4064.0432732550007</v>
      </c>
      <c r="AC33" s="19">
        <f t="shared" ref="AC33:AJ33" si="18">12*$AA$33</f>
        <v>2868.7364281800005</v>
      </c>
      <c r="AD33" s="19">
        <f t="shared" si="18"/>
        <v>2868.7364281800005</v>
      </c>
      <c r="AE33" s="19">
        <f t="shared" si="18"/>
        <v>2868.7364281800005</v>
      </c>
      <c r="AF33" s="19">
        <f t="shared" si="18"/>
        <v>2868.7364281800005</v>
      </c>
      <c r="AG33" s="19">
        <f t="shared" si="18"/>
        <v>2868.7364281800005</v>
      </c>
      <c r="AH33" s="19">
        <f t="shared" si="18"/>
        <v>2868.7364281800005</v>
      </c>
      <c r="AI33" s="19">
        <f t="shared" si="18"/>
        <v>2868.7364281800005</v>
      </c>
      <c r="AJ33" s="19">
        <f t="shared" si="18"/>
        <v>2868.7364281800005</v>
      </c>
      <c r="AK33" s="20">
        <f>7*$AA$33</f>
        <v>1673.4295831050003</v>
      </c>
    </row>
    <row r="34" spans="1:37" x14ac:dyDescent="0.25">
      <c r="A34" t="s">
        <v>91</v>
      </c>
      <c r="B34" t="s">
        <v>91</v>
      </c>
      <c r="C34" t="s">
        <v>80</v>
      </c>
      <c r="E34" t="s">
        <v>92</v>
      </c>
      <c r="F34" t="s">
        <v>93</v>
      </c>
      <c r="H34" s="1">
        <v>80016.210000000006</v>
      </c>
      <c r="I34">
        <v>5</v>
      </c>
      <c r="J34" s="10">
        <v>0.1</v>
      </c>
      <c r="K34" t="s">
        <v>94</v>
      </c>
      <c r="L34" t="s">
        <v>95</v>
      </c>
      <c r="M34" s="19">
        <v>3800</v>
      </c>
      <c r="N34" s="19">
        <f>M34*12</f>
        <v>45600</v>
      </c>
      <c r="P34" s="19">
        <f>3800*7+3800*(5)+3800*(1.1)*7+3800*(1.1)*5+3800*(1.1^2)*7</f>
        <v>127946</v>
      </c>
      <c r="Q34" s="19">
        <f>3800*(1.1^2)*5+3800*(1.1^3)*7</f>
        <v>58394.600000000006</v>
      </c>
      <c r="R34" s="19">
        <f>3800*(1.1^3)*5+3800*(1.1^4)*7</f>
        <v>64234.060000000019</v>
      </c>
      <c r="S34" s="19">
        <f>3800*(1.1^4)*5</f>
        <v>27817.900000000009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f t="shared" ref="Z34" si="19">SUM(P34:Y34)</f>
        <v>278392.56000000006</v>
      </c>
      <c r="AA34" s="19">
        <f>(Z34/(12*I34))</f>
        <v>4639.8760000000011</v>
      </c>
      <c r="AB34" s="19">
        <f>(AA34*31)</f>
        <v>143836.15600000005</v>
      </c>
      <c r="AC34" s="19">
        <f>AA34*12</f>
        <v>55678.512000000017</v>
      </c>
      <c r="AD34" s="19">
        <f>12*AA34</f>
        <v>55678.512000000017</v>
      </c>
      <c r="AE34" s="19">
        <f>5*AA34</f>
        <v>23199.380000000005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20">
        <v>0</v>
      </c>
    </row>
    <row r="35" spans="1:37" x14ac:dyDescent="0.25">
      <c r="B35" t="s">
        <v>96</v>
      </c>
      <c r="C35" t="s">
        <v>97</v>
      </c>
      <c r="F35">
        <v>89652</v>
      </c>
      <c r="H35" s="1">
        <v>479.64</v>
      </c>
      <c r="I35">
        <v>5</v>
      </c>
      <c r="J35" s="10">
        <v>0.1</v>
      </c>
      <c r="K35" t="s">
        <v>36</v>
      </c>
      <c r="L35" t="s">
        <v>37</v>
      </c>
      <c r="M35" s="21">
        <v>3179.57</v>
      </c>
      <c r="N35" s="19">
        <f t="shared" ref="N35:N50" si="20">M35*12</f>
        <v>38154.840000000004</v>
      </c>
      <c r="O35" t="s">
        <v>38</v>
      </c>
      <c r="P35" s="19">
        <f t="shared" ref="P35:P50" si="21">M35*3</f>
        <v>9538.7100000000009</v>
      </c>
      <c r="Q35" s="19">
        <f t="shared" ref="Q35:Q50" si="22">(9*M35)+(3*M35*1.1)</f>
        <v>39108.711000000003</v>
      </c>
      <c r="R35" s="19">
        <f t="shared" ref="R35:R50" si="23">(M35*1.1*9)+(3*M35*1.1^2)</f>
        <v>43019.582100000007</v>
      </c>
      <c r="S35" s="19">
        <f t="shared" ref="S35:S50" si="24">(M35*1.1^2*9)+(M35*1.1^3*3)</f>
        <v>47321.540310000011</v>
      </c>
      <c r="T35" s="19">
        <f t="shared" ref="T35:T50" si="25">(M35*1.1^3*9)+(M35*1.1^4*3)</f>
        <v>52053.694341000017</v>
      </c>
      <c r="U35" s="19">
        <f t="shared" ref="U35:U50" si="26">M35*1.1^5*9</f>
        <v>46086.563526300022</v>
      </c>
      <c r="V35" s="19">
        <v>0</v>
      </c>
      <c r="W35" s="19">
        <v>0</v>
      </c>
      <c r="X35" s="19"/>
      <c r="Y35" s="19"/>
      <c r="Z35" s="19">
        <f t="shared" ref="Z35:Z98" si="27">SUM(P35:U35)</f>
        <v>237128.80127730005</v>
      </c>
      <c r="AA35" s="19">
        <f t="shared" ref="AA35:AA50" si="28">(Z35/(12*I35))</f>
        <v>3952.1466879550007</v>
      </c>
      <c r="AB35" s="19">
        <f t="shared" ref="AB35:AB50" si="29">AA35*3</f>
        <v>11856.440063865002</v>
      </c>
      <c r="AC35" s="19">
        <f t="shared" ref="AC35:AC50" si="30">12*AA$6</f>
        <v>3396.919281720001</v>
      </c>
      <c r="AD35" s="19">
        <f t="shared" ref="AD35:AD98" si="31">12*AA35</f>
        <v>47425.760255460009</v>
      </c>
      <c r="AE35" s="19">
        <f t="shared" ref="AE35:AE98" si="32">12*AA35</f>
        <v>47425.760255460009</v>
      </c>
      <c r="AF35" s="19">
        <f t="shared" ref="AF35:AF50" si="33">12*AA35</f>
        <v>47425.760255460009</v>
      </c>
      <c r="AG35" s="19">
        <f t="shared" ref="AG35:AG50" si="34">9*AA35</f>
        <v>35569.320191595005</v>
      </c>
      <c r="AH35" s="19">
        <v>0</v>
      </c>
      <c r="AI35" s="19">
        <v>0</v>
      </c>
      <c r="AJ35" s="19">
        <v>0</v>
      </c>
      <c r="AK35" s="20">
        <v>0</v>
      </c>
    </row>
    <row r="36" spans="1:37" x14ac:dyDescent="0.25">
      <c r="B36" t="s">
        <v>98</v>
      </c>
      <c r="C36" t="s">
        <v>99</v>
      </c>
      <c r="F36">
        <v>43562</v>
      </c>
      <c r="H36" s="1">
        <v>0</v>
      </c>
      <c r="I36">
        <v>5</v>
      </c>
      <c r="J36" s="10">
        <v>0.1</v>
      </c>
      <c r="K36" t="s">
        <v>36</v>
      </c>
      <c r="L36" t="s">
        <v>100</v>
      </c>
      <c r="M36" s="21">
        <v>3117.12</v>
      </c>
      <c r="N36" s="19">
        <f t="shared" si="20"/>
        <v>37405.440000000002</v>
      </c>
      <c r="O36" t="s">
        <v>38</v>
      </c>
      <c r="P36" s="19">
        <f t="shared" si="21"/>
        <v>9351.36</v>
      </c>
      <c r="Q36" s="19">
        <f t="shared" si="22"/>
        <v>38340.576000000001</v>
      </c>
      <c r="R36" s="19">
        <f t="shared" si="23"/>
        <v>42174.633600000008</v>
      </c>
      <c r="S36" s="19">
        <f t="shared" si="24"/>
        <v>46392.09696000001</v>
      </c>
      <c r="T36" s="19">
        <f t="shared" si="25"/>
        <v>51031.306656000015</v>
      </c>
      <c r="U36" s="19">
        <f t="shared" si="26"/>
        <v>45181.376380800008</v>
      </c>
      <c r="V36" s="19">
        <v>0</v>
      </c>
      <c r="W36" s="19">
        <v>0</v>
      </c>
      <c r="X36" s="19"/>
      <c r="Y36" s="19"/>
      <c r="Z36" s="19">
        <f t="shared" si="27"/>
        <v>232471.34959680008</v>
      </c>
      <c r="AA36" s="19">
        <f t="shared" si="28"/>
        <v>3874.5224932800015</v>
      </c>
      <c r="AB36" s="19">
        <f t="shared" si="29"/>
        <v>11623.567479840005</v>
      </c>
      <c r="AC36" s="19">
        <f t="shared" si="30"/>
        <v>3396.919281720001</v>
      </c>
      <c r="AD36" s="19">
        <f t="shared" si="31"/>
        <v>46494.26991936002</v>
      </c>
      <c r="AE36" s="19">
        <f t="shared" si="32"/>
        <v>46494.26991936002</v>
      </c>
      <c r="AF36" s="19">
        <f t="shared" si="33"/>
        <v>46494.26991936002</v>
      </c>
      <c r="AG36" s="19">
        <f t="shared" si="34"/>
        <v>34870.702439520013</v>
      </c>
      <c r="AH36" s="19">
        <v>0</v>
      </c>
      <c r="AI36" s="19">
        <v>0</v>
      </c>
      <c r="AJ36" s="19">
        <v>0</v>
      </c>
      <c r="AK36" s="20">
        <v>0</v>
      </c>
    </row>
    <row r="37" spans="1:37" x14ac:dyDescent="0.25">
      <c r="B37" t="s">
        <v>101</v>
      </c>
      <c r="C37" t="s">
        <v>102</v>
      </c>
      <c r="F37">
        <v>9259</v>
      </c>
      <c r="H37" s="1">
        <v>242664.19</v>
      </c>
      <c r="I37">
        <v>5</v>
      </c>
      <c r="J37" s="10">
        <v>0.1</v>
      </c>
      <c r="K37" t="s">
        <v>36</v>
      </c>
      <c r="L37" t="s">
        <v>37</v>
      </c>
      <c r="M37" s="21">
        <v>2738.27</v>
      </c>
      <c r="N37" s="19">
        <f t="shared" si="20"/>
        <v>32859.24</v>
      </c>
      <c r="O37" t="s">
        <v>38</v>
      </c>
      <c r="P37" s="19">
        <f t="shared" si="21"/>
        <v>8214.81</v>
      </c>
      <c r="Q37" s="19">
        <f t="shared" si="22"/>
        <v>33680.721000000005</v>
      </c>
      <c r="R37" s="19">
        <f t="shared" si="23"/>
        <v>37048.793100000003</v>
      </c>
      <c r="S37" s="19">
        <f t="shared" si="24"/>
        <v>40753.672410000014</v>
      </c>
      <c r="T37" s="19">
        <f t="shared" si="25"/>
        <v>44829.039651000014</v>
      </c>
      <c r="U37" s="19">
        <f t="shared" si="26"/>
        <v>39690.10095930002</v>
      </c>
      <c r="V37" s="19">
        <v>0</v>
      </c>
      <c r="W37" s="19">
        <v>0</v>
      </c>
      <c r="X37" s="19"/>
      <c r="Y37" s="19"/>
      <c r="Z37" s="19">
        <f t="shared" si="27"/>
        <v>204217.13712030003</v>
      </c>
      <c r="AA37" s="19">
        <f t="shared" si="28"/>
        <v>3403.6189520050007</v>
      </c>
      <c r="AB37" s="19">
        <f t="shared" si="29"/>
        <v>10210.856856015002</v>
      </c>
      <c r="AC37" s="19">
        <f t="shared" si="30"/>
        <v>3396.919281720001</v>
      </c>
      <c r="AD37" s="19">
        <f t="shared" si="31"/>
        <v>40843.427424060006</v>
      </c>
      <c r="AE37" s="19">
        <f t="shared" si="32"/>
        <v>40843.427424060006</v>
      </c>
      <c r="AF37" s="19">
        <f t="shared" si="33"/>
        <v>40843.427424060006</v>
      </c>
      <c r="AG37" s="19">
        <f t="shared" si="34"/>
        <v>30632.570568045005</v>
      </c>
      <c r="AH37" s="19">
        <v>0</v>
      </c>
      <c r="AI37" s="19">
        <v>0</v>
      </c>
      <c r="AJ37" s="19">
        <v>0</v>
      </c>
      <c r="AK37" s="20">
        <v>0</v>
      </c>
    </row>
    <row r="38" spans="1:37" x14ac:dyDescent="0.25">
      <c r="B38" t="s">
        <v>103</v>
      </c>
      <c r="C38" t="s">
        <v>104</v>
      </c>
      <c r="I38">
        <v>5</v>
      </c>
      <c r="J38" s="10">
        <v>0.1</v>
      </c>
      <c r="K38" t="s">
        <v>36</v>
      </c>
      <c r="L38" t="s">
        <v>37</v>
      </c>
      <c r="M38" s="21">
        <v>3179.57</v>
      </c>
      <c r="N38" s="19">
        <f t="shared" si="20"/>
        <v>38154.840000000004</v>
      </c>
      <c r="O38" t="s">
        <v>38</v>
      </c>
      <c r="P38" s="19">
        <f t="shared" si="21"/>
        <v>9538.7100000000009</v>
      </c>
      <c r="Q38" s="19">
        <f t="shared" si="22"/>
        <v>39108.711000000003</v>
      </c>
      <c r="R38" s="19">
        <f t="shared" si="23"/>
        <v>43019.582100000007</v>
      </c>
      <c r="S38" s="19">
        <f t="shared" si="24"/>
        <v>47321.540310000011</v>
      </c>
      <c r="T38" s="19">
        <f t="shared" si="25"/>
        <v>52053.694341000017</v>
      </c>
      <c r="U38" s="19">
        <f t="shared" si="26"/>
        <v>46086.563526300022</v>
      </c>
      <c r="V38" s="19">
        <v>0</v>
      </c>
      <c r="W38" s="19">
        <v>0</v>
      </c>
      <c r="X38" s="19"/>
      <c r="Y38" s="19"/>
      <c r="Z38" s="19">
        <f t="shared" si="27"/>
        <v>237128.80127730005</v>
      </c>
      <c r="AA38" s="19">
        <f t="shared" si="28"/>
        <v>3952.1466879550007</v>
      </c>
      <c r="AB38" s="19">
        <f t="shared" si="29"/>
        <v>11856.440063865002</v>
      </c>
      <c r="AC38" s="19">
        <f t="shared" si="30"/>
        <v>3396.919281720001</v>
      </c>
      <c r="AD38" s="19">
        <f t="shared" si="31"/>
        <v>47425.760255460009</v>
      </c>
      <c r="AE38" s="19">
        <f t="shared" si="32"/>
        <v>47425.760255460009</v>
      </c>
      <c r="AF38" s="19">
        <f t="shared" si="33"/>
        <v>47425.760255460009</v>
      </c>
      <c r="AG38" s="19">
        <f t="shared" si="34"/>
        <v>35569.320191595005</v>
      </c>
      <c r="AH38" s="19">
        <v>0</v>
      </c>
      <c r="AI38" s="19">
        <v>0</v>
      </c>
      <c r="AJ38" s="19">
        <v>0</v>
      </c>
      <c r="AK38" s="20">
        <v>0</v>
      </c>
    </row>
    <row r="39" spans="1:37" x14ac:dyDescent="0.25">
      <c r="B39" t="s">
        <v>105</v>
      </c>
      <c r="C39" t="s">
        <v>106</v>
      </c>
      <c r="D39" t="s">
        <v>357</v>
      </c>
      <c r="F39">
        <v>68365</v>
      </c>
      <c r="H39" s="1">
        <v>3386.23</v>
      </c>
      <c r="I39">
        <v>5</v>
      </c>
      <c r="J39" s="10">
        <v>0.1</v>
      </c>
      <c r="K39" t="s">
        <v>36</v>
      </c>
      <c r="L39" t="s">
        <v>37</v>
      </c>
      <c r="M39" s="21">
        <v>2320.6</v>
      </c>
      <c r="N39" s="19">
        <f t="shared" si="20"/>
        <v>27847.199999999997</v>
      </c>
      <c r="O39" t="s">
        <v>38</v>
      </c>
      <c r="P39" s="19">
        <f t="shared" si="21"/>
        <v>6961.7999999999993</v>
      </c>
      <c r="Q39" s="19">
        <f t="shared" si="22"/>
        <v>28543.379999999997</v>
      </c>
      <c r="R39" s="19">
        <f t="shared" si="23"/>
        <v>31397.718000000001</v>
      </c>
      <c r="S39" s="19">
        <f t="shared" si="24"/>
        <v>34537.489800000003</v>
      </c>
      <c r="T39" s="19">
        <f t="shared" si="25"/>
        <v>37991.238780000007</v>
      </c>
      <c r="U39" s="19">
        <f t="shared" si="26"/>
        <v>33636.14555400001</v>
      </c>
      <c r="V39" s="19">
        <v>0</v>
      </c>
      <c r="W39" s="19">
        <v>0</v>
      </c>
      <c r="X39" s="19"/>
      <c r="Y39" s="19"/>
      <c r="Z39" s="19">
        <f t="shared" si="27"/>
        <v>173067.77213400003</v>
      </c>
      <c r="AA39" s="19">
        <f t="shared" si="28"/>
        <v>2884.4628689000006</v>
      </c>
      <c r="AB39" s="19">
        <f t="shared" si="29"/>
        <v>8653.3886067000021</v>
      </c>
      <c r="AC39" s="19">
        <f t="shared" si="30"/>
        <v>3396.919281720001</v>
      </c>
      <c r="AD39" s="19">
        <f t="shared" si="31"/>
        <v>34613.554426800009</v>
      </c>
      <c r="AE39" s="19">
        <f t="shared" si="32"/>
        <v>34613.554426800009</v>
      </c>
      <c r="AF39" s="19">
        <f t="shared" si="33"/>
        <v>34613.554426800009</v>
      </c>
      <c r="AG39" s="19">
        <f t="shared" si="34"/>
        <v>25960.165820100006</v>
      </c>
      <c r="AH39" s="19">
        <v>0</v>
      </c>
      <c r="AI39" s="19">
        <v>0</v>
      </c>
      <c r="AJ39" s="19">
        <v>0</v>
      </c>
      <c r="AK39" s="20">
        <v>0</v>
      </c>
    </row>
    <row r="40" spans="1:37" x14ac:dyDescent="0.25">
      <c r="B40" t="s">
        <v>107</v>
      </c>
      <c r="C40" t="s">
        <v>108</v>
      </c>
      <c r="D40" t="s">
        <v>357</v>
      </c>
      <c r="F40">
        <v>85512</v>
      </c>
      <c r="H40" s="1">
        <v>-416.06</v>
      </c>
      <c r="I40">
        <v>5</v>
      </c>
      <c r="J40" s="10">
        <v>0.1</v>
      </c>
      <c r="K40" t="s">
        <v>36</v>
      </c>
      <c r="L40" t="s">
        <v>37</v>
      </c>
      <c r="M40" s="21">
        <v>1783.12</v>
      </c>
      <c r="N40" s="19">
        <f t="shared" si="20"/>
        <v>21397.439999999999</v>
      </c>
      <c r="O40" t="s">
        <v>38</v>
      </c>
      <c r="P40" s="19">
        <f t="shared" si="21"/>
        <v>5349.36</v>
      </c>
      <c r="Q40" s="19">
        <f t="shared" si="22"/>
        <v>21932.375999999997</v>
      </c>
      <c r="R40" s="19">
        <f t="shared" si="23"/>
        <v>24125.613600000001</v>
      </c>
      <c r="S40" s="19">
        <f t="shared" si="24"/>
        <v>26538.174960000004</v>
      </c>
      <c r="T40" s="19">
        <f t="shared" si="25"/>
        <v>29191.992456000011</v>
      </c>
      <c r="U40" s="19">
        <f t="shared" si="26"/>
        <v>25845.59332080001</v>
      </c>
      <c r="V40" s="19">
        <v>0</v>
      </c>
      <c r="W40" s="19">
        <v>0</v>
      </c>
      <c r="X40" s="19"/>
      <c r="Y40" s="19"/>
      <c r="Z40" s="19">
        <f t="shared" si="27"/>
        <v>132983.11033680002</v>
      </c>
      <c r="AA40" s="19">
        <f t="shared" si="28"/>
        <v>2216.3851722800005</v>
      </c>
      <c r="AB40" s="19">
        <f t="shared" si="29"/>
        <v>6649.1555168400009</v>
      </c>
      <c r="AC40" s="19">
        <f t="shared" si="30"/>
        <v>3396.919281720001</v>
      </c>
      <c r="AD40" s="19">
        <f t="shared" si="31"/>
        <v>26596.622067360004</v>
      </c>
      <c r="AE40" s="19">
        <f t="shared" si="32"/>
        <v>26596.622067360004</v>
      </c>
      <c r="AF40" s="19">
        <f t="shared" si="33"/>
        <v>26596.622067360004</v>
      </c>
      <c r="AG40" s="19">
        <f t="shared" si="34"/>
        <v>19947.466550520003</v>
      </c>
      <c r="AH40" s="19">
        <v>0</v>
      </c>
      <c r="AI40" s="19">
        <v>0</v>
      </c>
      <c r="AJ40" s="19">
        <v>0</v>
      </c>
      <c r="AK40" s="20">
        <v>0</v>
      </c>
    </row>
    <row r="41" spans="1:37" x14ac:dyDescent="0.25">
      <c r="B41" t="s">
        <v>109</v>
      </c>
      <c r="C41" t="s">
        <v>110</v>
      </c>
      <c r="D41" t="s">
        <v>357</v>
      </c>
      <c r="F41">
        <v>67820</v>
      </c>
      <c r="H41" s="1">
        <v>20890.05</v>
      </c>
      <c r="I41">
        <v>5</v>
      </c>
      <c r="J41" s="10">
        <v>0.1</v>
      </c>
      <c r="K41" t="s">
        <v>36</v>
      </c>
      <c r="L41" t="s">
        <v>37</v>
      </c>
      <c r="M41" s="21">
        <v>800</v>
      </c>
      <c r="N41" s="19">
        <f t="shared" si="20"/>
        <v>9600</v>
      </c>
      <c r="O41" t="s">
        <v>38</v>
      </c>
      <c r="P41" s="19">
        <f t="shared" si="21"/>
        <v>2400</v>
      </c>
      <c r="Q41" s="19">
        <f t="shared" si="22"/>
        <v>9840</v>
      </c>
      <c r="R41" s="19">
        <f t="shared" si="23"/>
        <v>10824.000000000002</v>
      </c>
      <c r="S41" s="19">
        <f t="shared" si="24"/>
        <v>11906.400000000003</v>
      </c>
      <c r="T41" s="19">
        <f t="shared" si="25"/>
        <v>13097.040000000005</v>
      </c>
      <c r="U41" s="19">
        <f t="shared" si="26"/>
        <v>11595.672000000002</v>
      </c>
      <c r="V41" s="19">
        <v>0</v>
      </c>
      <c r="W41" s="19">
        <v>0</v>
      </c>
      <c r="X41" s="19"/>
      <c r="Y41" s="19"/>
      <c r="Z41" s="19">
        <f t="shared" si="27"/>
        <v>59663.112000000008</v>
      </c>
      <c r="AA41" s="19">
        <f t="shared" si="28"/>
        <v>994.38520000000017</v>
      </c>
      <c r="AB41" s="19">
        <f t="shared" si="29"/>
        <v>2983.1556000000005</v>
      </c>
      <c r="AC41" s="19">
        <f t="shared" si="30"/>
        <v>3396.919281720001</v>
      </c>
      <c r="AD41" s="19">
        <f t="shared" si="31"/>
        <v>11932.622400000002</v>
      </c>
      <c r="AE41" s="19">
        <f t="shared" si="32"/>
        <v>11932.622400000002</v>
      </c>
      <c r="AF41" s="19">
        <f t="shared" si="33"/>
        <v>11932.622400000002</v>
      </c>
      <c r="AG41" s="19">
        <f t="shared" si="34"/>
        <v>8949.466800000002</v>
      </c>
      <c r="AH41" s="19">
        <v>0</v>
      </c>
      <c r="AI41" s="19">
        <v>0</v>
      </c>
      <c r="AJ41" s="19">
        <v>0</v>
      </c>
      <c r="AK41" s="20">
        <v>0</v>
      </c>
    </row>
    <row r="42" spans="1:37" x14ac:dyDescent="0.25">
      <c r="B42" t="s">
        <v>111</v>
      </c>
      <c r="C42" t="s">
        <v>112</v>
      </c>
      <c r="D42" t="s">
        <v>357</v>
      </c>
      <c r="F42">
        <v>67773</v>
      </c>
      <c r="H42" s="1">
        <v>0</v>
      </c>
      <c r="I42">
        <v>5</v>
      </c>
      <c r="J42" s="10">
        <v>0.1</v>
      </c>
      <c r="K42" t="s">
        <v>36</v>
      </c>
      <c r="L42" t="s">
        <v>37</v>
      </c>
      <c r="M42" s="21">
        <v>800</v>
      </c>
      <c r="N42" s="19">
        <f t="shared" si="20"/>
        <v>9600</v>
      </c>
      <c r="O42" t="s">
        <v>38</v>
      </c>
      <c r="P42" s="19">
        <f t="shared" si="21"/>
        <v>2400</v>
      </c>
      <c r="Q42" s="19">
        <f t="shared" si="22"/>
        <v>9840</v>
      </c>
      <c r="R42" s="19">
        <f t="shared" si="23"/>
        <v>10824.000000000002</v>
      </c>
      <c r="S42" s="19">
        <f t="shared" si="24"/>
        <v>11906.400000000003</v>
      </c>
      <c r="T42" s="19">
        <f t="shared" si="25"/>
        <v>13097.040000000005</v>
      </c>
      <c r="U42" s="19">
        <f t="shared" si="26"/>
        <v>11595.672000000002</v>
      </c>
      <c r="V42" s="19">
        <v>0</v>
      </c>
      <c r="W42" s="19">
        <v>0</v>
      </c>
      <c r="X42" s="19"/>
      <c r="Y42" s="19"/>
      <c r="Z42" s="19">
        <f t="shared" si="27"/>
        <v>59663.112000000008</v>
      </c>
      <c r="AA42" s="19">
        <f t="shared" si="28"/>
        <v>994.38520000000017</v>
      </c>
      <c r="AB42" s="19">
        <f t="shared" si="29"/>
        <v>2983.1556000000005</v>
      </c>
      <c r="AC42" s="19">
        <f t="shared" si="30"/>
        <v>3396.919281720001</v>
      </c>
      <c r="AD42" s="19">
        <f t="shared" si="31"/>
        <v>11932.622400000002</v>
      </c>
      <c r="AE42" s="19">
        <f t="shared" si="32"/>
        <v>11932.622400000002</v>
      </c>
      <c r="AF42" s="19">
        <f t="shared" si="33"/>
        <v>11932.622400000002</v>
      </c>
      <c r="AG42" s="19">
        <f t="shared" si="34"/>
        <v>8949.466800000002</v>
      </c>
      <c r="AH42" s="19">
        <v>0</v>
      </c>
      <c r="AI42" s="19">
        <v>0</v>
      </c>
      <c r="AJ42" s="19">
        <v>0</v>
      </c>
      <c r="AK42" s="20">
        <v>0</v>
      </c>
    </row>
    <row r="43" spans="1:37" x14ac:dyDescent="0.25">
      <c r="B43" t="s">
        <v>113</v>
      </c>
      <c r="C43" t="s">
        <v>114</v>
      </c>
      <c r="D43" t="s">
        <v>357</v>
      </c>
      <c r="F43">
        <v>67778</v>
      </c>
      <c r="H43" s="1">
        <v>61.26</v>
      </c>
      <c r="I43">
        <v>5</v>
      </c>
      <c r="J43" s="10">
        <v>0.1</v>
      </c>
      <c r="K43" t="s">
        <v>36</v>
      </c>
      <c r="L43" t="s">
        <v>115</v>
      </c>
      <c r="M43" s="21">
        <v>800</v>
      </c>
      <c r="N43" s="19">
        <f t="shared" si="20"/>
        <v>9600</v>
      </c>
      <c r="O43" t="s">
        <v>38</v>
      </c>
      <c r="P43" s="19">
        <f t="shared" si="21"/>
        <v>2400</v>
      </c>
      <c r="Q43" s="19">
        <f t="shared" si="22"/>
        <v>9840</v>
      </c>
      <c r="R43" s="19">
        <f t="shared" si="23"/>
        <v>10824.000000000002</v>
      </c>
      <c r="S43" s="19">
        <f t="shared" si="24"/>
        <v>11906.400000000003</v>
      </c>
      <c r="T43" s="19">
        <f t="shared" si="25"/>
        <v>13097.040000000005</v>
      </c>
      <c r="U43" s="19">
        <f t="shared" si="26"/>
        <v>11595.672000000002</v>
      </c>
      <c r="V43" s="19">
        <v>0</v>
      </c>
      <c r="W43" s="19">
        <v>0</v>
      </c>
      <c r="X43" s="19"/>
      <c r="Y43" s="19"/>
      <c r="Z43" s="19">
        <f t="shared" si="27"/>
        <v>59663.112000000008</v>
      </c>
      <c r="AA43" s="19">
        <f t="shared" si="28"/>
        <v>994.38520000000017</v>
      </c>
      <c r="AB43" s="19">
        <f t="shared" si="29"/>
        <v>2983.1556000000005</v>
      </c>
      <c r="AC43" s="19">
        <f t="shared" si="30"/>
        <v>3396.919281720001</v>
      </c>
      <c r="AD43" s="19">
        <f t="shared" si="31"/>
        <v>11932.622400000002</v>
      </c>
      <c r="AE43" s="19">
        <f t="shared" si="32"/>
        <v>11932.622400000002</v>
      </c>
      <c r="AF43" s="19">
        <f t="shared" si="33"/>
        <v>11932.622400000002</v>
      </c>
      <c r="AG43" s="19">
        <f t="shared" si="34"/>
        <v>8949.466800000002</v>
      </c>
      <c r="AH43" s="19">
        <v>0</v>
      </c>
      <c r="AI43" s="19">
        <v>0</v>
      </c>
      <c r="AJ43" s="19">
        <v>0</v>
      </c>
      <c r="AK43" s="20">
        <v>0</v>
      </c>
    </row>
    <row r="44" spans="1:37" x14ac:dyDescent="0.25">
      <c r="B44" t="s">
        <v>116</v>
      </c>
      <c r="C44" t="s">
        <v>117</v>
      </c>
      <c r="D44" t="s">
        <v>357</v>
      </c>
      <c r="F44">
        <v>67779</v>
      </c>
      <c r="H44" s="1">
        <v>113025.07</v>
      </c>
      <c r="I44">
        <v>5</v>
      </c>
      <c r="J44" s="10">
        <v>0.1</v>
      </c>
      <c r="K44" t="s">
        <v>36</v>
      </c>
      <c r="L44" t="s">
        <v>118</v>
      </c>
      <c r="M44" s="21">
        <v>800</v>
      </c>
      <c r="N44" s="19">
        <f t="shared" si="20"/>
        <v>9600</v>
      </c>
      <c r="O44" t="s">
        <v>38</v>
      </c>
      <c r="P44" s="19">
        <f t="shared" si="21"/>
        <v>2400</v>
      </c>
      <c r="Q44" s="19">
        <f t="shared" si="22"/>
        <v>9840</v>
      </c>
      <c r="R44" s="19">
        <f t="shared" si="23"/>
        <v>10824.000000000002</v>
      </c>
      <c r="S44" s="19">
        <f t="shared" si="24"/>
        <v>11906.400000000003</v>
      </c>
      <c r="T44" s="19">
        <f t="shared" si="25"/>
        <v>13097.040000000005</v>
      </c>
      <c r="U44" s="19">
        <f t="shared" si="26"/>
        <v>11595.672000000002</v>
      </c>
      <c r="V44" s="19">
        <v>0</v>
      </c>
      <c r="W44" s="19">
        <v>0</v>
      </c>
      <c r="X44" s="19"/>
      <c r="Y44" s="19"/>
      <c r="Z44" s="19">
        <f t="shared" si="27"/>
        <v>59663.112000000008</v>
      </c>
      <c r="AA44" s="19">
        <f t="shared" si="28"/>
        <v>994.38520000000017</v>
      </c>
      <c r="AB44" s="19">
        <f t="shared" si="29"/>
        <v>2983.1556000000005</v>
      </c>
      <c r="AC44" s="19">
        <f t="shared" si="30"/>
        <v>3396.919281720001</v>
      </c>
      <c r="AD44" s="19">
        <f t="shared" si="31"/>
        <v>11932.622400000002</v>
      </c>
      <c r="AE44" s="19">
        <f t="shared" si="32"/>
        <v>11932.622400000002</v>
      </c>
      <c r="AF44" s="19">
        <f t="shared" si="33"/>
        <v>11932.622400000002</v>
      </c>
      <c r="AG44" s="19">
        <f t="shared" si="34"/>
        <v>8949.466800000002</v>
      </c>
      <c r="AH44" s="19">
        <v>0</v>
      </c>
      <c r="AI44" s="19">
        <v>0</v>
      </c>
      <c r="AJ44" s="19">
        <v>0</v>
      </c>
      <c r="AK44" s="20">
        <v>0</v>
      </c>
    </row>
    <row r="45" spans="1:37" ht="15" customHeight="1" x14ac:dyDescent="0.25">
      <c r="B45" t="s">
        <v>119</v>
      </c>
      <c r="C45" t="s">
        <v>120</v>
      </c>
      <c r="D45" t="s">
        <v>357</v>
      </c>
      <c r="F45">
        <v>52201</v>
      </c>
      <c r="H45" s="1">
        <v>-489.04</v>
      </c>
      <c r="I45">
        <v>5</v>
      </c>
      <c r="J45" s="10">
        <v>0.1</v>
      </c>
      <c r="K45" t="s">
        <v>36</v>
      </c>
      <c r="L45" t="s">
        <v>121</v>
      </c>
      <c r="M45" s="21">
        <v>800</v>
      </c>
      <c r="N45" s="19">
        <f t="shared" si="20"/>
        <v>9600</v>
      </c>
      <c r="O45" t="s">
        <v>38</v>
      </c>
      <c r="P45" s="19">
        <f t="shared" si="21"/>
        <v>2400</v>
      </c>
      <c r="Q45" s="19">
        <f t="shared" si="22"/>
        <v>9840</v>
      </c>
      <c r="R45" s="19">
        <f t="shared" si="23"/>
        <v>10824.000000000002</v>
      </c>
      <c r="S45" s="19">
        <f t="shared" si="24"/>
        <v>11906.400000000003</v>
      </c>
      <c r="T45" s="19">
        <f t="shared" si="25"/>
        <v>13097.040000000005</v>
      </c>
      <c r="U45" s="19">
        <f t="shared" si="26"/>
        <v>11595.672000000002</v>
      </c>
      <c r="V45" s="19">
        <v>0</v>
      </c>
      <c r="W45" s="19">
        <v>0</v>
      </c>
      <c r="X45" s="19"/>
      <c r="Y45" s="19"/>
      <c r="Z45" s="19">
        <f t="shared" si="27"/>
        <v>59663.112000000008</v>
      </c>
      <c r="AA45" s="19">
        <f t="shared" si="28"/>
        <v>994.38520000000017</v>
      </c>
      <c r="AB45" s="19">
        <f t="shared" si="29"/>
        <v>2983.1556000000005</v>
      </c>
      <c r="AC45" s="19">
        <f t="shared" si="30"/>
        <v>3396.919281720001</v>
      </c>
      <c r="AD45" s="19">
        <f t="shared" si="31"/>
        <v>11932.622400000002</v>
      </c>
      <c r="AE45" s="19">
        <f t="shared" si="32"/>
        <v>11932.622400000002</v>
      </c>
      <c r="AF45" s="19">
        <f t="shared" si="33"/>
        <v>11932.622400000002</v>
      </c>
      <c r="AG45" s="19">
        <f t="shared" si="34"/>
        <v>8949.466800000002</v>
      </c>
      <c r="AH45" s="19">
        <v>0</v>
      </c>
      <c r="AI45" s="19">
        <v>0</v>
      </c>
      <c r="AJ45" s="19">
        <v>0</v>
      </c>
      <c r="AK45">
        <v>0</v>
      </c>
    </row>
    <row r="46" spans="1:37" s="22" customFormat="1" x14ac:dyDescent="0.25">
      <c r="B46" t="s">
        <v>122</v>
      </c>
      <c r="C46" t="s">
        <v>123</v>
      </c>
      <c r="D46" t="s">
        <v>357</v>
      </c>
      <c r="F46">
        <v>67838</v>
      </c>
      <c r="G46"/>
      <c r="H46" s="1">
        <v>93116.55</v>
      </c>
      <c r="I46">
        <v>5</v>
      </c>
      <c r="J46" s="10">
        <v>0.1</v>
      </c>
      <c r="K46" t="s">
        <v>36</v>
      </c>
      <c r="L46" t="s">
        <v>37</v>
      </c>
      <c r="M46" s="21">
        <v>800</v>
      </c>
      <c r="N46" s="23">
        <f t="shared" si="20"/>
        <v>9600</v>
      </c>
      <c r="O46" s="23" t="s">
        <v>38</v>
      </c>
      <c r="P46" s="23">
        <f t="shared" si="21"/>
        <v>2400</v>
      </c>
      <c r="Q46" s="23">
        <f t="shared" si="22"/>
        <v>9840</v>
      </c>
      <c r="R46" s="23">
        <f t="shared" si="23"/>
        <v>10824.000000000002</v>
      </c>
      <c r="S46" s="23">
        <f t="shared" si="24"/>
        <v>11906.400000000003</v>
      </c>
      <c r="T46" s="23">
        <f t="shared" si="25"/>
        <v>13097.040000000005</v>
      </c>
      <c r="U46" s="23">
        <f t="shared" si="26"/>
        <v>11595.672000000002</v>
      </c>
      <c r="V46" s="22">
        <v>0</v>
      </c>
      <c r="W46" s="22">
        <v>0</v>
      </c>
      <c r="Z46" s="22">
        <f t="shared" si="27"/>
        <v>59663.112000000008</v>
      </c>
      <c r="AA46" s="22">
        <f t="shared" si="28"/>
        <v>994.38520000000017</v>
      </c>
      <c r="AB46" s="22">
        <f t="shared" si="29"/>
        <v>2983.1556000000005</v>
      </c>
      <c r="AC46" s="22">
        <f t="shared" si="30"/>
        <v>3396.919281720001</v>
      </c>
      <c r="AD46" s="22">
        <f t="shared" si="31"/>
        <v>11932.622400000002</v>
      </c>
      <c r="AE46" s="22">
        <f t="shared" si="32"/>
        <v>11932.622400000002</v>
      </c>
      <c r="AF46" s="22">
        <f t="shared" si="33"/>
        <v>11932.622400000002</v>
      </c>
      <c r="AG46" s="22">
        <f t="shared" si="34"/>
        <v>8949.466800000002</v>
      </c>
      <c r="AH46" s="22">
        <v>0</v>
      </c>
      <c r="AI46" s="22">
        <v>0</v>
      </c>
      <c r="AJ46" s="22">
        <v>0</v>
      </c>
      <c r="AK46" s="22">
        <v>0</v>
      </c>
    </row>
    <row r="47" spans="1:37" x14ac:dyDescent="0.25">
      <c r="B47" t="s">
        <v>124</v>
      </c>
      <c r="C47" t="s">
        <v>125</v>
      </c>
      <c r="D47" t="s">
        <v>357</v>
      </c>
      <c r="F47">
        <v>67856</v>
      </c>
      <c r="H47" s="1">
        <v>0</v>
      </c>
      <c r="I47">
        <v>5</v>
      </c>
      <c r="J47" s="10">
        <v>0.1</v>
      </c>
      <c r="K47" t="s">
        <v>36</v>
      </c>
      <c r="L47" t="s">
        <v>37</v>
      </c>
      <c r="M47" s="21">
        <v>800</v>
      </c>
      <c r="N47" s="19">
        <f t="shared" si="20"/>
        <v>9600</v>
      </c>
      <c r="O47" t="s">
        <v>38</v>
      </c>
      <c r="P47" s="19">
        <f t="shared" si="21"/>
        <v>2400</v>
      </c>
      <c r="Q47" s="19">
        <f t="shared" si="22"/>
        <v>9840</v>
      </c>
      <c r="R47" s="19">
        <f t="shared" si="23"/>
        <v>10824.000000000002</v>
      </c>
      <c r="S47" s="19">
        <f t="shared" si="24"/>
        <v>11906.400000000003</v>
      </c>
      <c r="T47" s="19">
        <f t="shared" si="25"/>
        <v>13097.040000000005</v>
      </c>
      <c r="U47" s="19">
        <f t="shared" si="26"/>
        <v>11595.672000000002</v>
      </c>
      <c r="V47" s="19">
        <v>0</v>
      </c>
      <c r="W47" s="19">
        <v>0</v>
      </c>
      <c r="X47" s="19"/>
      <c r="Y47" s="19"/>
      <c r="Z47" s="19">
        <f t="shared" si="27"/>
        <v>59663.112000000008</v>
      </c>
      <c r="AA47" s="19">
        <f t="shared" si="28"/>
        <v>994.38520000000017</v>
      </c>
      <c r="AB47" s="19">
        <f t="shared" si="29"/>
        <v>2983.1556000000005</v>
      </c>
      <c r="AC47" s="19">
        <f t="shared" si="30"/>
        <v>3396.919281720001</v>
      </c>
      <c r="AD47" s="19">
        <f t="shared" si="31"/>
        <v>11932.622400000002</v>
      </c>
      <c r="AE47" s="19">
        <f t="shared" si="32"/>
        <v>11932.622400000002</v>
      </c>
      <c r="AF47" s="19">
        <f t="shared" si="33"/>
        <v>11932.622400000002</v>
      </c>
      <c r="AG47" s="19">
        <f t="shared" si="34"/>
        <v>8949.466800000002</v>
      </c>
      <c r="AH47" s="19">
        <v>0</v>
      </c>
      <c r="AI47" s="19">
        <v>0</v>
      </c>
      <c r="AJ47" s="19">
        <v>0</v>
      </c>
      <c r="AK47">
        <v>0</v>
      </c>
    </row>
    <row r="48" spans="1:37" x14ac:dyDescent="0.25">
      <c r="B48" t="s">
        <v>126</v>
      </c>
      <c r="C48" t="s">
        <v>127</v>
      </c>
      <c r="D48" t="s">
        <v>357</v>
      </c>
      <c r="F48">
        <v>67790</v>
      </c>
      <c r="H48" s="1">
        <v>71269.179999999993</v>
      </c>
      <c r="I48">
        <v>5</v>
      </c>
      <c r="J48" s="10">
        <v>0.1</v>
      </c>
      <c r="K48" t="s">
        <v>128</v>
      </c>
      <c r="L48" t="s">
        <v>129</v>
      </c>
      <c r="M48" s="21">
        <v>800</v>
      </c>
      <c r="N48" s="19">
        <f t="shared" si="20"/>
        <v>9600</v>
      </c>
      <c r="O48" t="s">
        <v>38</v>
      </c>
      <c r="P48" s="19">
        <f t="shared" si="21"/>
        <v>2400</v>
      </c>
      <c r="Q48" s="19">
        <f t="shared" si="22"/>
        <v>9840</v>
      </c>
      <c r="R48" s="19">
        <f t="shared" si="23"/>
        <v>10824.000000000002</v>
      </c>
      <c r="S48" s="19">
        <f t="shared" si="24"/>
        <v>11906.400000000003</v>
      </c>
      <c r="T48" s="19">
        <f t="shared" si="25"/>
        <v>13097.040000000005</v>
      </c>
      <c r="U48" s="19">
        <f t="shared" si="26"/>
        <v>11595.672000000002</v>
      </c>
      <c r="V48" s="19">
        <v>0</v>
      </c>
      <c r="W48" s="19">
        <v>0</v>
      </c>
      <c r="X48" s="19"/>
      <c r="Y48" s="19"/>
      <c r="Z48" s="19">
        <f t="shared" si="27"/>
        <v>59663.112000000008</v>
      </c>
      <c r="AA48" s="19">
        <f t="shared" si="28"/>
        <v>994.38520000000017</v>
      </c>
      <c r="AB48" s="19">
        <f t="shared" si="29"/>
        <v>2983.1556000000005</v>
      </c>
      <c r="AC48" s="19">
        <f t="shared" si="30"/>
        <v>3396.919281720001</v>
      </c>
      <c r="AD48" s="19">
        <f t="shared" si="31"/>
        <v>11932.622400000002</v>
      </c>
      <c r="AE48" s="19">
        <f t="shared" si="32"/>
        <v>11932.622400000002</v>
      </c>
      <c r="AF48" s="19">
        <f t="shared" si="33"/>
        <v>11932.622400000002</v>
      </c>
      <c r="AG48" s="19">
        <f t="shared" si="34"/>
        <v>8949.466800000002</v>
      </c>
      <c r="AH48" s="19">
        <v>0</v>
      </c>
      <c r="AI48" s="19">
        <v>0</v>
      </c>
      <c r="AJ48" s="19">
        <v>0</v>
      </c>
      <c r="AK48">
        <v>0</v>
      </c>
    </row>
    <row r="49" spans="2:37" x14ac:dyDescent="0.25">
      <c r="B49" t="s">
        <v>130</v>
      </c>
      <c r="C49" t="s">
        <v>131</v>
      </c>
      <c r="D49" t="s">
        <v>357</v>
      </c>
      <c r="F49">
        <v>67766</v>
      </c>
      <c r="H49" s="1">
        <v>0</v>
      </c>
      <c r="I49">
        <v>5</v>
      </c>
      <c r="J49" s="10">
        <v>0.1</v>
      </c>
      <c r="K49" t="s">
        <v>36</v>
      </c>
      <c r="L49" t="s">
        <v>37</v>
      </c>
      <c r="M49" s="21">
        <v>800</v>
      </c>
      <c r="N49" s="19">
        <f t="shared" si="20"/>
        <v>9600</v>
      </c>
      <c r="O49" t="s">
        <v>38</v>
      </c>
      <c r="P49" s="19">
        <f t="shared" si="21"/>
        <v>2400</v>
      </c>
      <c r="Q49" s="19">
        <f t="shared" si="22"/>
        <v>9840</v>
      </c>
      <c r="R49" s="19">
        <f t="shared" si="23"/>
        <v>10824.000000000002</v>
      </c>
      <c r="S49" s="19">
        <f t="shared" si="24"/>
        <v>11906.400000000003</v>
      </c>
      <c r="T49" s="19">
        <f t="shared" si="25"/>
        <v>13097.040000000005</v>
      </c>
      <c r="U49" s="19">
        <f t="shared" si="26"/>
        <v>11595.672000000002</v>
      </c>
      <c r="V49" s="19">
        <v>0</v>
      </c>
      <c r="W49" s="19">
        <v>0</v>
      </c>
      <c r="X49" s="19"/>
      <c r="Y49" s="19"/>
      <c r="Z49" s="19">
        <f t="shared" si="27"/>
        <v>59663.112000000008</v>
      </c>
      <c r="AA49" s="19">
        <f t="shared" si="28"/>
        <v>994.38520000000017</v>
      </c>
      <c r="AB49" s="19">
        <f t="shared" si="29"/>
        <v>2983.1556000000005</v>
      </c>
      <c r="AC49" s="19">
        <f t="shared" si="30"/>
        <v>3396.919281720001</v>
      </c>
      <c r="AD49" s="19">
        <f t="shared" si="31"/>
        <v>11932.622400000002</v>
      </c>
      <c r="AE49" s="19">
        <f t="shared" si="32"/>
        <v>11932.622400000002</v>
      </c>
      <c r="AF49" s="19">
        <f t="shared" si="33"/>
        <v>11932.622400000002</v>
      </c>
      <c r="AG49" s="19">
        <f t="shared" si="34"/>
        <v>8949.466800000002</v>
      </c>
      <c r="AH49" s="19">
        <v>0</v>
      </c>
      <c r="AI49" s="19">
        <v>0</v>
      </c>
      <c r="AJ49" s="19">
        <v>0</v>
      </c>
      <c r="AK49">
        <v>0</v>
      </c>
    </row>
    <row r="50" spans="2:37" x14ac:dyDescent="0.25">
      <c r="B50" t="s">
        <v>132</v>
      </c>
      <c r="C50" t="s">
        <v>133</v>
      </c>
      <c r="D50" t="s">
        <v>357</v>
      </c>
      <c r="F50">
        <v>67795</v>
      </c>
      <c r="H50" s="1">
        <v>53050.09</v>
      </c>
      <c r="I50">
        <v>5</v>
      </c>
      <c r="J50" s="10">
        <v>0.1</v>
      </c>
      <c r="K50" t="s">
        <v>36</v>
      </c>
      <c r="L50" t="s">
        <v>37</v>
      </c>
      <c r="M50" s="21">
        <v>800</v>
      </c>
      <c r="N50" s="19">
        <f t="shared" si="20"/>
        <v>9600</v>
      </c>
      <c r="O50" t="s">
        <v>38</v>
      </c>
      <c r="P50" s="19">
        <f t="shared" si="21"/>
        <v>2400</v>
      </c>
      <c r="Q50" s="19">
        <f t="shared" si="22"/>
        <v>9840</v>
      </c>
      <c r="R50" s="19">
        <f t="shared" si="23"/>
        <v>10824.000000000002</v>
      </c>
      <c r="S50" s="19">
        <f t="shared" si="24"/>
        <v>11906.400000000003</v>
      </c>
      <c r="T50" s="19">
        <f t="shared" si="25"/>
        <v>13097.040000000005</v>
      </c>
      <c r="U50" s="19">
        <f t="shared" si="26"/>
        <v>11595.672000000002</v>
      </c>
      <c r="V50" s="19">
        <v>0</v>
      </c>
      <c r="W50" s="19">
        <v>0</v>
      </c>
      <c r="X50" s="19"/>
      <c r="Y50" s="19"/>
      <c r="Z50" s="19">
        <f t="shared" si="27"/>
        <v>59663.112000000008</v>
      </c>
      <c r="AA50" s="19">
        <f t="shared" si="28"/>
        <v>994.38520000000017</v>
      </c>
      <c r="AB50" s="19">
        <f t="shared" si="29"/>
        <v>2983.1556000000005</v>
      </c>
      <c r="AC50" s="19">
        <f t="shared" si="30"/>
        <v>3396.919281720001</v>
      </c>
      <c r="AD50" s="19">
        <f t="shared" si="31"/>
        <v>11932.622400000002</v>
      </c>
      <c r="AE50" s="19">
        <f t="shared" si="32"/>
        <v>11932.622400000002</v>
      </c>
      <c r="AF50" s="19">
        <f t="shared" si="33"/>
        <v>11932.622400000002</v>
      </c>
      <c r="AG50" s="19">
        <f t="shared" si="34"/>
        <v>8949.466800000002</v>
      </c>
      <c r="AH50" s="19">
        <v>0</v>
      </c>
      <c r="AI50" s="19">
        <v>0</v>
      </c>
      <c r="AJ50" s="19">
        <v>0</v>
      </c>
      <c r="AK50">
        <v>0</v>
      </c>
    </row>
    <row r="51" spans="2:37" x14ac:dyDescent="0.25">
      <c r="B51" t="s">
        <v>134</v>
      </c>
      <c r="C51" t="s">
        <v>135</v>
      </c>
      <c r="D51" t="s">
        <v>358</v>
      </c>
      <c r="F51">
        <v>79749</v>
      </c>
      <c r="H51" s="1">
        <v>4244.2</v>
      </c>
      <c r="I51">
        <v>5</v>
      </c>
      <c r="J51" s="10">
        <v>0.1</v>
      </c>
      <c r="K51" t="s">
        <v>136</v>
      </c>
      <c r="L51" t="s">
        <v>137</v>
      </c>
      <c r="M51" s="21">
        <v>5000</v>
      </c>
      <c r="N51" s="19">
        <f>M51*12</f>
        <v>60000</v>
      </c>
      <c r="P51" s="19">
        <f>5000*10</f>
        <v>50000</v>
      </c>
      <c r="Q51" s="19">
        <f>(5000*2)+5000*(1.1)*10</f>
        <v>65000</v>
      </c>
      <c r="R51" s="19">
        <f>5000*(1.1)*2+5000*(1.1^2)*10</f>
        <v>71500</v>
      </c>
      <c r="S51" s="19">
        <f>5000*(1.1^2)*2+5000*(1.1^3)*10</f>
        <v>78650.000000000015</v>
      </c>
      <c r="T51" s="19">
        <f>5000*(1.1^3)*2+5000*(1.1^4)*10</f>
        <v>86515.000000000015</v>
      </c>
      <c r="U51" s="19">
        <f>5000*(1.1^4)*2</f>
        <v>14641.000000000004</v>
      </c>
      <c r="V51" s="19"/>
      <c r="W51" s="19"/>
      <c r="X51" s="19"/>
      <c r="Y51" s="19"/>
      <c r="Z51" s="19">
        <f t="shared" si="27"/>
        <v>366306</v>
      </c>
      <c r="AA51" s="19">
        <f>Z51/60</f>
        <v>6105.1</v>
      </c>
      <c r="AB51" s="19">
        <f>AA51*10</f>
        <v>61051</v>
      </c>
      <c r="AC51" s="19">
        <f>AA51*12</f>
        <v>73261.200000000012</v>
      </c>
      <c r="AD51" s="19">
        <f t="shared" si="31"/>
        <v>73261.200000000012</v>
      </c>
      <c r="AE51" s="19">
        <f t="shared" si="32"/>
        <v>73261.200000000012</v>
      </c>
      <c r="AF51" s="19">
        <f>12*AA51</f>
        <v>73261.200000000012</v>
      </c>
      <c r="AG51" s="19">
        <f>2*AA51</f>
        <v>12210.2</v>
      </c>
      <c r="AH51" s="19"/>
      <c r="AI51" s="19"/>
      <c r="AJ51" s="19"/>
    </row>
    <row r="52" spans="2:37" x14ac:dyDescent="0.25">
      <c r="B52" t="s">
        <v>138</v>
      </c>
      <c r="C52" t="s">
        <v>139</v>
      </c>
      <c r="D52" t="s">
        <v>356</v>
      </c>
      <c r="F52">
        <v>79743</v>
      </c>
      <c r="H52" s="1">
        <v>186457.16</v>
      </c>
      <c r="I52" s="19">
        <v>5</v>
      </c>
      <c r="J52" s="24">
        <v>0.1</v>
      </c>
      <c r="K52" t="s">
        <v>36</v>
      </c>
      <c r="L52" t="s">
        <v>37</v>
      </c>
      <c r="M52" s="21">
        <v>1000</v>
      </c>
      <c r="N52" s="19">
        <f>M52*12</f>
        <v>12000</v>
      </c>
      <c r="P52" s="19">
        <f t="shared" ref="P52:P115" si="35">M52*3</f>
        <v>3000</v>
      </c>
      <c r="Q52" s="19">
        <f t="shared" ref="Q52:Q115" si="36">(9*M52)+(3*M52*1.1)</f>
        <v>12300</v>
      </c>
      <c r="R52" s="19">
        <f t="shared" ref="R52:R115" si="37">(M52*1.1*9)+(3*M52*1.1^2)</f>
        <v>13530</v>
      </c>
      <c r="S52" s="19">
        <f t="shared" ref="S52:S115" si="38">(M52*1.1^2*9)+(M52*1.1^3*3)</f>
        <v>14883.000000000004</v>
      </c>
      <c r="T52" s="19">
        <f t="shared" ref="T52:T115" si="39">(M52*1.1^3*9)+(M52*1.1^4*3)</f>
        <v>16371.300000000005</v>
      </c>
      <c r="U52" s="19">
        <f t="shared" ref="U52:U115" si="40">M52*1.1^5*9</f>
        <v>14494.590000000004</v>
      </c>
      <c r="V52" s="19"/>
      <c r="W52" s="19"/>
      <c r="X52" s="19"/>
      <c r="Y52" s="19"/>
      <c r="Z52" s="19">
        <f t="shared" si="27"/>
        <v>74578.890000000014</v>
      </c>
      <c r="AA52" s="19">
        <f t="shared" ref="AA52:AA115" si="41">Z52/60</f>
        <v>1242.9815000000003</v>
      </c>
      <c r="AB52" s="19">
        <f t="shared" ref="AB52:AB115" si="42">AA52*3</f>
        <v>3728.944500000001</v>
      </c>
      <c r="AC52" s="19">
        <f t="shared" ref="AC52:AC115" si="43">12*AA$6</f>
        <v>3396.919281720001</v>
      </c>
      <c r="AD52" s="19">
        <f t="shared" si="31"/>
        <v>14915.778000000004</v>
      </c>
      <c r="AE52" s="19">
        <f t="shared" si="32"/>
        <v>14915.778000000004</v>
      </c>
      <c r="AF52" s="19">
        <f t="shared" ref="AF52:AF115" si="44">12*AA52</f>
        <v>14915.778000000004</v>
      </c>
      <c r="AG52" s="19">
        <f t="shared" ref="AG52:AG115" si="45">9*AA52</f>
        <v>11186.833500000002</v>
      </c>
      <c r="AH52" s="19">
        <v>0</v>
      </c>
      <c r="AI52" s="19"/>
      <c r="AJ52" s="19"/>
    </row>
    <row r="53" spans="2:37" x14ac:dyDescent="0.25">
      <c r="B53" t="s">
        <v>140</v>
      </c>
      <c r="C53" t="s">
        <v>141</v>
      </c>
      <c r="D53" t="s">
        <v>356</v>
      </c>
      <c r="F53">
        <v>79463</v>
      </c>
      <c r="H53" s="1">
        <v>15916</v>
      </c>
      <c r="I53" s="19">
        <v>5</v>
      </c>
      <c r="J53" s="24">
        <v>0.1</v>
      </c>
      <c r="K53" t="s">
        <v>36</v>
      </c>
      <c r="L53" t="s">
        <v>37</v>
      </c>
      <c r="M53" s="21">
        <v>1900</v>
      </c>
      <c r="N53" s="19">
        <f t="shared" ref="N53:N116" si="46">M53*12</f>
        <v>22800</v>
      </c>
      <c r="P53" s="19">
        <f t="shared" si="35"/>
        <v>5700</v>
      </c>
      <c r="Q53" s="19">
        <f t="shared" si="36"/>
        <v>23370</v>
      </c>
      <c r="R53" s="19">
        <f t="shared" si="37"/>
        <v>25707</v>
      </c>
      <c r="S53" s="19">
        <f t="shared" si="38"/>
        <v>28277.700000000004</v>
      </c>
      <c r="T53" s="19">
        <f t="shared" si="39"/>
        <v>31105.470000000008</v>
      </c>
      <c r="U53" s="19">
        <f t="shared" si="40"/>
        <v>27539.721000000009</v>
      </c>
      <c r="V53" s="19"/>
      <c r="W53" s="19"/>
      <c r="X53" s="19"/>
      <c r="Y53" s="19"/>
      <c r="Z53" s="19">
        <f t="shared" si="27"/>
        <v>141699.89100000003</v>
      </c>
      <c r="AA53" s="19">
        <f t="shared" si="41"/>
        <v>2361.6648500000006</v>
      </c>
      <c r="AB53" s="19">
        <f t="shared" si="42"/>
        <v>7084.9945500000013</v>
      </c>
      <c r="AC53" s="19">
        <f t="shared" si="43"/>
        <v>3396.919281720001</v>
      </c>
      <c r="AD53" s="19">
        <f t="shared" si="31"/>
        <v>28339.978200000005</v>
      </c>
      <c r="AE53" s="19">
        <f t="shared" si="32"/>
        <v>28339.978200000005</v>
      </c>
      <c r="AF53" s="19">
        <f t="shared" si="44"/>
        <v>28339.978200000005</v>
      </c>
      <c r="AG53" s="19">
        <f t="shared" si="45"/>
        <v>21254.983650000006</v>
      </c>
      <c r="AH53" s="19">
        <v>0</v>
      </c>
      <c r="AI53" s="19"/>
      <c r="AJ53" s="19"/>
    </row>
    <row r="54" spans="2:37" x14ac:dyDescent="0.25">
      <c r="B54" t="s">
        <v>140</v>
      </c>
      <c r="C54" t="s">
        <v>142</v>
      </c>
      <c r="D54" t="s">
        <v>356</v>
      </c>
      <c r="I54" s="2">
        <v>5</v>
      </c>
      <c r="J54" s="14">
        <v>0.1</v>
      </c>
      <c r="K54" t="s">
        <v>36</v>
      </c>
      <c r="L54" t="s">
        <v>37</v>
      </c>
      <c r="M54" s="12">
        <v>1900</v>
      </c>
      <c r="N54" s="2">
        <f t="shared" si="46"/>
        <v>22800</v>
      </c>
      <c r="P54" s="2">
        <f t="shared" si="35"/>
        <v>5700</v>
      </c>
      <c r="Q54" s="2">
        <f t="shared" si="36"/>
        <v>23370</v>
      </c>
      <c r="R54" s="2">
        <f t="shared" si="37"/>
        <v>25707</v>
      </c>
      <c r="S54" s="2">
        <f t="shared" si="38"/>
        <v>28277.700000000004</v>
      </c>
      <c r="T54" s="2">
        <f t="shared" si="39"/>
        <v>31105.470000000008</v>
      </c>
      <c r="U54" s="2">
        <f t="shared" si="40"/>
        <v>27539.721000000009</v>
      </c>
      <c r="Z54" s="2">
        <f t="shared" si="27"/>
        <v>141699.89100000003</v>
      </c>
      <c r="AA54" s="2">
        <f t="shared" si="41"/>
        <v>2361.6648500000006</v>
      </c>
      <c r="AB54" s="2">
        <f t="shared" si="42"/>
        <v>7084.9945500000013</v>
      </c>
      <c r="AC54" s="2">
        <f t="shared" si="43"/>
        <v>3396.919281720001</v>
      </c>
      <c r="AD54" s="2">
        <f t="shared" si="31"/>
        <v>28339.978200000005</v>
      </c>
      <c r="AE54" s="2">
        <f t="shared" si="32"/>
        <v>28339.978200000005</v>
      </c>
      <c r="AF54" s="2">
        <f t="shared" si="44"/>
        <v>28339.978200000005</v>
      </c>
      <c r="AG54" s="2">
        <f t="shared" si="45"/>
        <v>21254.983650000006</v>
      </c>
      <c r="AH54" s="2">
        <v>0</v>
      </c>
    </row>
    <row r="55" spans="2:37" x14ac:dyDescent="0.25">
      <c r="B55" t="s">
        <v>140</v>
      </c>
      <c r="C55" t="s">
        <v>142</v>
      </c>
      <c r="D55" t="s">
        <v>356</v>
      </c>
      <c r="I55" s="2">
        <v>5</v>
      </c>
      <c r="J55" s="14">
        <v>0.1</v>
      </c>
      <c r="K55" t="s">
        <v>36</v>
      </c>
      <c r="L55" t="s">
        <v>37</v>
      </c>
      <c r="M55" s="12">
        <v>1900</v>
      </c>
      <c r="N55" s="2">
        <f t="shared" si="46"/>
        <v>22800</v>
      </c>
      <c r="P55" s="2">
        <f t="shared" si="35"/>
        <v>5700</v>
      </c>
      <c r="Q55" s="2">
        <f t="shared" si="36"/>
        <v>23370</v>
      </c>
      <c r="R55" s="2">
        <f t="shared" si="37"/>
        <v>25707</v>
      </c>
      <c r="S55" s="2">
        <f t="shared" si="38"/>
        <v>28277.700000000004</v>
      </c>
      <c r="T55" s="2">
        <f t="shared" si="39"/>
        <v>31105.470000000008</v>
      </c>
      <c r="U55" s="2">
        <f t="shared" si="40"/>
        <v>27539.721000000009</v>
      </c>
      <c r="Z55" s="2">
        <f t="shared" si="27"/>
        <v>141699.89100000003</v>
      </c>
      <c r="AA55" s="2">
        <f t="shared" si="41"/>
        <v>2361.6648500000006</v>
      </c>
      <c r="AB55" s="2">
        <f t="shared" si="42"/>
        <v>7084.9945500000013</v>
      </c>
      <c r="AC55" s="2">
        <f t="shared" si="43"/>
        <v>3396.919281720001</v>
      </c>
      <c r="AD55" s="2">
        <f t="shared" si="31"/>
        <v>28339.978200000005</v>
      </c>
      <c r="AE55" s="2">
        <f t="shared" si="32"/>
        <v>28339.978200000005</v>
      </c>
      <c r="AF55" s="2">
        <f t="shared" si="44"/>
        <v>28339.978200000005</v>
      </c>
      <c r="AG55" s="2">
        <f t="shared" si="45"/>
        <v>21254.983650000006</v>
      </c>
      <c r="AH55" s="2">
        <v>0</v>
      </c>
    </row>
    <row r="56" spans="2:37" x14ac:dyDescent="0.25">
      <c r="B56" t="s">
        <v>140</v>
      </c>
      <c r="C56" t="s">
        <v>142</v>
      </c>
      <c r="D56" t="s">
        <v>356</v>
      </c>
      <c r="F56">
        <v>86715</v>
      </c>
      <c r="H56" s="1">
        <v>12900</v>
      </c>
      <c r="I56" s="2">
        <v>5</v>
      </c>
      <c r="J56" s="14">
        <v>0.1</v>
      </c>
      <c r="K56" t="s">
        <v>36</v>
      </c>
      <c r="L56" t="s">
        <v>37</v>
      </c>
      <c r="M56" s="12">
        <v>1900</v>
      </c>
      <c r="N56" s="2">
        <f t="shared" si="46"/>
        <v>22800</v>
      </c>
      <c r="P56" s="2">
        <f t="shared" si="35"/>
        <v>5700</v>
      </c>
      <c r="Q56" s="2">
        <f t="shared" si="36"/>
        <v>23370</v>
      </c>
      <c r="R56" s="2">
        <f t="shared" si="37"/>
        <v>25707</v>
      </c>
      <c r="S56" s="2">
        <f t="shared" si="38"/>
        <v>28277.700000000004</v>
      </c>
      <c r="T56" s="2">
        <f t="shared" si="39"/>
        <v>31105.470000000008</v>
      </c>
      <c r="U56" s="2">
        <f t="shared" si="40"/>
        <v>27539.721000000009</v>
      </c>
      <c r="Z56" s="2">
        <f t="shared" si="27"/>
        <v>141699.89100000003</v>
      </c>
      <c r="AA56" s="2">
        <f t="shared" si="41"/>
        <v>2361.6648500000006</v>
      </c>
      <c r="AB56" s="2">
        <f t="shared" si="42"/>
        <v>7084.9945500000013</v>
      </c>
      <c r="AC56" s="2">
        <f t="shared" si="43"/>
        <v>3396.919281720001</v>
      </c>
      <c r="AD56" s="2">
        <f t="shared" si="31"/>
        <v>28339.978200000005</v>
      </c>
      <c r="AE56" s="2">
        <f t="shared" si="32"/>
        <v>28339.978200000005</v>
      </c>
      <c r="AF56" s="2">
        <f t="shared" si="44"/>
        <v>28339.978200000005</v>
      </c>
      <c r="AG56" s="2">
        <f t="shared" si="45"/>
        <v>21254.983650000006</v>
      </c>
      <c r="AH56" s="2">
        <v>0</v>
      </c>
    </row>
    <row r="57" spans="2:37" x14ac:dyDescent="0.25">
      <c r="B57" t="s">
        <v>143</v>
      </c>
      <c r="C57" t="s">
        <v>144</v>
      </c>
      <c r="D57" t="s">
        <v>356</v>
      </c>
      <c r="I57" s="2">
        <v>5</v>
      </c>
      <c r="J57" s="14">
        <v>0.1</v>
      </c>
      <c r="K57" t="s">
        <v>36</v>
      </c>
      <c r="L57" t="s">
        <v>37</v>
      </c>
      <c r="M57" s="12">
        <v>1200</v>
      </c>
      <c r="N57" s="2">
        <f t="shared" si="46"/>
        <v>14400</v>
      </c>
      <c r="P57" s="2">
        <f t="shared" si="35"/>
        <v>3600</v>
      </c>
      <c r="Q57" s="2">
        <f t="shared" si="36"/>
        <v>14760</v>
      </c>
      <c r="R57" s="2">
        <f t="shared" si="37"/>
        <v>16236</v>
      </c>
      <c r="S57" s="2">
        <f t="shared" si="38"/>
        <v>17859.600000000002</v>
      </c>
      <c r="T57" s="2">
        <f t="shared" si="39"/>
        <v>19645.560000000005</v>
      </c>
      <c r="U57" s="2">
        <f t="shared" si="40"/>
        <v>17393.508000000005</v>
      </c>
      <c r="Z57" s="2">
        <f t="shared" si="27"/>
        <v>89494.668000000005</v>
      </c>
      <c r="AA57" s="2">
        <f t="shared" si="41"/>
        <v>1491.5778</v>
      </c>
      <c r="AB57" s="2">
        <f t="shared" si="42"/>
        <v>4474.7334000000001</v>
      </c>
      <c r="AC57" s="2">
        <f t="shared" si="43"/>
        <v>3396.919281720001</v>
      </c>
      <c r="AD57" s="2">
        <f t="shared" si="31"/>
        <v>17898.9336</v>
      </c>
      <c r="AE57" s="2">
        <f t="shared" si="32"/>
        <v>17898.9336</v>
      </c>
      <c r="AF57" s="2">
        <f t="shared" si="44"/>
        <v>17898.9336</v>
      </c>
      <c r="AG57" s="2">
        <f t="shared" si="45"/>
        <v>13424.200199999999</v>
      </c>
      <c r="AH57" s="2">
        <v>0</v>
      </c>
    </row>
    <row r="58" spans="2:37" x14ac:dyDescent="0.25">
      <c r="B58">
        <v>23</v>
      </c>
      <c r="C58" t="s">
        <v>145</v>
      </c>
      <c r="D58" t="s">
        <v>356</v>
      </c>
      <c r="F58">
        <v>79625</v>
      </c>
      <c r="H58" s="1">
        <v>5535.44</v>
      </c>
      <c r="I58" s="2">
        <v>5</v>
      </c>
      <c r="J58" s="14">
        <v>0.1</v>
      </c>
      <c r="K58" t="s">
        <v>36</v>
      </c>
      <c r="L58" t="s">
        <v>37</v>
      </c>
      <c r="M58" s="12">
        <v>50</v>
      </c>
      <c r="N58" s="2">
        <f t="shared" si="46"/>
        <v>600</v>
      </c>
      <c r="P58" s="2">
        <f t="shared" si="35"/>
        <v>150</v>
      </c>
      <c r="Q58" s="2">
        <f t="shared" si="36"/>
        <v>615</v>
      </c>
      <c r="R58" s="2">
        <f t="shared" si="37"/>
        <v>676.50000000000011</v>
      </c>
      <c r="S58" s="2">
        <f t="shared" si="38"/>
        <v>744.1500000000002</v>
      </c>
      <c r="T58" s="2">
        <f t="shared" si="39"/>
        <v>818.56500000000028</v>
      </c>
      <c r="U58" s="2">
        <f t="shared" si="40"/>
        <v>724.72950000000014</v>
      </c>
      <c r="Z58" s="2">
        <f t="shared" si="27"/>
        <v>3728.9445000000005</v>
      </c>
      <c r="AA58" s="2">
        <f t="shared" si="41"/>
        <v>62.149075000000011</v>
      </c>
      <c r="AB58" s="2">
        <f t="shared" si="42"/>
        <v>186.44722500000003</v>
      </c>
      <c r="AC58" s="2">
        <f t="shared" si="43"/>
        <v>3396.919281720001</v>
      </c>
      <c r="AD58" s="2">
        <f t="shared" si="31"/>
        <v>745.78890000000013</v>
      </c>
      <c r="AE58" s="2">
        <f t="shared" si="32"/>
        <v>745.78890000000013</v>
      </c>
      <c r="AF58" s="2">
        <f t="shared" si="44"/>
        <v>745.78890000000013</v>
      </c>
      <c r="AG58" s="2">
        <f t="shared" si="45"/>
        <v>559.34167500000012</v>
      </c>
      <c r="AH58" s="2">
        <v>0</v>
      </c>
    </row>
    <row r="59" spans="2:37" x14ac:dyDescent="0.25">
      <c r="B59">
        <v>3</v>
      </c>
      <c r="C59" t="s">
        <v>146</v>
      </c>
      <c r="D59" t="s">
        <v>356</v>
      </c>
      <c r="F59">
        <v>79477</v>
      </c>
      <c r="H59" s="1">
        <v>5904.82</v>
      </c>
      <c r="I59" s="2">
        <v>5</v>
      </c>
      <c r="J59" s="14">
        <v>0.1</v>
      </c>
      <c r="K59" t="s">
        <v>36</v>
      </c>
      <c r="L59" t="s">
        <v>37</v>
      </c>
      <c r="M59" s="12">
        <v>50</v>
      </c>
      <c r="N59" s="2">
        <f t="shared" si="46"/>
        <v>600</v>
      </c>
      <c r="P59" s="2">
        <f t="shared" si="35"/>
        <v>150</v>
      </c>
      <c r="Q59" s="2">
        <f t="shared" si="36"/>
        <v>615</v>
      </c>
      <c r="R59" s="2">
        <f t="shared" si="37"/>
        <v>676.50000000000011</v>
      </c>
      <c r="S59" s="2">
        <f t="shared" si="38"/>
        <v>744.1500000000002</v>
      </c>
      <c r="T59" s="2">
        <f t="shared" si="39"/>
        <v>818.56500000000028</v>
      </c>
      <c r="U59" s="2">
        <f t="shared" si="40"/>
        <v>724.72950000000014</v>
      </c>
      <c r="Z59" s="2">
        <f t="shared" si="27"/>
        <v>3728.9445000000005</v>
      </c>
      <c r="AA59" s="2">
        <f t="shared" si="41"/>
        <v>62.149075000000011</v>
      </c>
      <c r="AB59" s="2">
        <f t="shared" si="42"/>
        <v>186.44722500000003</v>
      </c>
      <c r="AC59" s="2">
        <f t="shared" si="43"/>
        <v>3396.919281720001</v>
      </c>
      <c r="AD59" s="2">
        <f t="shared" si="31"/>
        <v>745.78890000000013</v>
      </c>
      <c r="AE59" s="2">
        <f t="shared" si="32"/>
        <v>745.78890000000013</v>
      </c>
      <c r="AF59" s="2">
        <f t="shared" si="44"/>
        <v>745.78890000000013</v>
      </c>
      <c r="AG59" s="2">
        <f t="shared" si="45"/>
        <v>559.34167500000012</v>
      </c>
      <c r="AH59" s="2">
        <v>0</v>
      </c>
    </row>
    <row r="60" spans="2:37" x14ac:dyDescent="0.25">
      <c r="B60">
        <v>4</v>
      </c>
      <c r="C60" t="s">
        <v>147</v>
      </c>
      <c r="D60" t="s">
        <v>356</v>
      </c>
      <c r="F60">
        <v>79603</v>
      </c>
      <c r="H60" s="1">
        <v>1800</v>
      </c>
      <c r="I60" s="2">
        <v>5</v>
      </c>
      <c r="J60" s="14">
        <v>0.1</v>
      </c>
      <c r="K60" t="s">
        <v>36</v>
      </c>
      <c r="L60" t="s">
        <v>37</v>
      </c>
      <c r="M60" s="12">
        <v>100</v>
      </c>
      <c r="N60" s="2">
        <f t="shared" si="46"/>
        <v>1200</v>
      </c>
      <c r="P60" s="2">
        <f t="shared" si="35"/>
        <v>300</v>
      </c>
      <c r="Q60" s="2">
        <f t="shared" si="36"/>
        <v>1230</v>
      </c>
      <c r="R60" s="2">
        <f t="shared" si="37"/>
        <v>1353.0000000000002</v>
      </c>
      <c r="S60" s="2">
        <f t="shared" si="38"/>
        <v>1488.3000000000004</v>
      </c>
      <c r="T60" s="2">
        <f t="shared" si="39"/>
        <v>1637.1300000000006</v>
      </c>
      <c r="U60" s="2">
        <f t="shared" si="40"/>
        <v>1449.4590000000003</v>
      </c>
      <c r="Z60" s="2">
        <f t="shared" si="27"/>
        <v>7457.889000000001</v>
      </c>
      <c r="AA60" s="2">
        <f t="shared" si="41"/>
        <v>124.29815000000002</v>
      </c>
      <c r="AB60" s="2">
        <f t="shared" si="42"/>
        <v>372.89445000000006</v>
      </c>
      <c r="AC60" s="2">
        <f t="shared" si="43"/>
        <v>3396.919281720001</v>
      </c>
      <c r="AD60" s="2">
        <f t="shared" si="31"/>
        <v>1491.5778000000003</v>
      </c>
      <c r="AE60" s="2">
        <f t="shared" si="32"/>
        <v>1491.5778000000003</v>
      </c>
      <c r="AF60" s="2">
        <f t="shared" si="44"/>
        <v>1491.5778000000003</v>
      </c>
      <c r="AG60" s="2">
        <f t="shared" si="45"/>
        <v>1118.6833500000002</v>
      </c>
      <c r="AH60" s="2">
        <v>0</v>
      </c>
    </row>
    <row r="61" spans="2:37" x14ac:dyDescent="0.25">
      <c r="B61">
        <v>65</v>
      </c>
      <c r="C61" t="s">
        <v>148</v>
      </c>
      <c r="D61" t="s">
        <v>356</v>
      </c>
      <c r="F61">
        <v>79689</v>
      </c>
      <c r="H61" s="1">
        <v>11062.47</v>
      </c>
      <c r="I61" s="2">
        <v>5</v>
      </c>
      <c r="J61" s="14">
        <v>0.1</v>
      </c>
      <c r="K61" t="s">
        <v>36</v>
      </c>
      <c r="L61" t="s">
        <v>37</v>
      </c>
      <c r="M61" s="12">
        <v>100</v>
      </c>
      <c r="N61" s="2">
        <f t="shared" si="46"/>
        <v>1200</v>
      </c>
      <c r="P61" s="2">
        <f t="shared" si="35"/>
        <v>300</v>
      </c>
      <c r="Q61" s="2">
        <f t="shared" si="36"/>
        <v>1230</v>
      </c>
      <c r="R61" s="2">
        <f t="shared" si="37"/>
        <v>1353.0000000000002</v>
      </c>
      <c r="S61" s="2">
        <f t="shared" si="38"/>
        <v>1488.3000000000004</v>
      </c>
      <c r="T61" s="2">
        <f t="shared" si="39"/>
        <v>1637.1300000000006</v>
      </c>
      <c r="U61" s="2">
        <f t="shared" si="40"/>
        <v>1449.4590000000003</v>
      </c>
      <c r="Z61" s="2">
        <f t="shared" si="27"/>
        <v>7457.889000000001</v>
      </c>
      <c r="AA61" s="2">
        <f t="shared" si="41"/>
        <v>124.29815000000002</v>
      </c>
      <c r="AB61" s="2">
        <f t="shared" si="42"/>
        <v>372.89445000000006</v>
      </c>
      <c r="AC61" s="2">
        <f t="shared" si="43"/>
        <v>3396.919281720001</v>
      </c>
      <c r="AD61" s="2">
        <f t="shared" si="31"/>
        <v>1491.5778000000003</v>
      </c>
      <c r="AE61" s="2">
        <f t="shared" si="32"/>
        <v>1491.5778000000003</v>
      </c>
      <c r="AF61" s="2">
        <f t="shared" si="44"/>
        <v>1491.5778000000003</v>
      </c>
      <c r="AG61" s="2">
        <f t="shared" si="45"/>
        <v>1118.6833500000002</v>
      </c>
      <c r="AH61" s="2">
        <v>0</v>
      </c>
    </row>
    <row r="62" spans="2:37" x14ac:dyDescent="0.25">
      <c r="B62">
        <v>2</v>
      </c>
      <c r="C62" t="s">
        <v>149</v>
      </c>
      <c r="D62" t="s">
        <v>356</v>
      </c>
      <c r="F62">
        <v>79749</v>
      </c>
      <c r="H62" s="1">
        <v>8487.74</v>
      </c>
      <c r="I62" s="2">
        <v>5</v>
      </c>
      <c r="J62" s="14">
        <v>0.1</v>
      </c>
      <c r="K62" t="s">
        <v>36</v>
      </c>
      <c r="L62" t="s">
        <v>37</v>
      </c>
      <c r="M62" s="12">
        <v>1000</v>
      </c>
      <c r="N62" s="2">
        <f t="shared" si="46"/>
        <v>12000</v>
      </c>
      <c r="P62" s="2">
        <f t="shared" si="35"/>
        <v>3000</v>
      </c>
      <c r="Q62" s="2">
        <f t="shared" si="36"/>
        <v>12300</v>
      </c>
      <c r="R62" s="2">
        <f t="shared" si="37"/>
        <v>13530</v>
      </c>
      <c r="S62" s="2">
        <f t="shared" si="38"/>
        <v>14883.000000000004</v>
      </c>
      <c r="T62" s="2">
        <f t="shared" si="39"/>
        <v>16371.300000000005</v>
      </c>
      <c r="U62" s="2">
        <f t="shared" si="40"/>
        <v>14494.590000000004</v>
      </c>
      <c r="Z62" s="2">
        <f t="shared" si="27"/>
        <v>74578.890000000014</v>
      </c>
      <c r="AA62" s="2">
        <f t="shared" si="41"/>
        <v>1242.9815000000003</v>
      </c>
      <c r="AB62" s="2">
        <f t="shared" si="42"/>
        <v>3728.944500000001</v>
      </c>
      <c r="AC62" s="2">
        <f t="shared" si="43"/>
        <v>3396.919281720001</v>
      </c>
      <c r="AD62" s="2">
        <f t="shared" si="31"/>
        <v>14915.778000000004</v>
      </c>
      <c r="AE62" s="2">
        <f t="shared" si="32"/>
        <v>14915.778000000004</v>
      </c>
      <c r="AF62" s="2">
        <f t="shared" si="44"/>
        <v>14915.778000000004</v>
      </c>
      <c r="AG62" s="2">
        <f t="shared" si="45"/>
        <v>11186.833500000002</v>
      </c>
      <c r="AH62" s="2">
        <v>0</v>
      </c>
    </row>
    <row r="63" spans="2:37" x14ac:dyDescent="0.25">
      <c r="B63">
        <v>3</v>
      </c>
      <c r="C63" t="s">
        <v>150</v>
      </c>
      <c r="D63" t="s">
        <v>356</v>
      </c>
      <c r="F63">
        <v>79531</v>
      </c>
      <c r="H63" s="1">
        <v>4226.3599999999997</v>
      </c>
      <c r="I63" s="2">
        <v>5</v>
      </c>
      <c r="J63" s="14">
        <v>0.1</v>
      </c>
      <c r="K63" t="s">
        <v>36</v>
      </c>
      <c r="L63" t="s">
        <v>37</v>
      </c>
      <c r="M63" s="12">
        <v>100</v>
      </c>
      <c r="N63" s="2">
        <f t="shared" si="46"/>
        <v>1200</v>
      </c>
      <c r="P63" s="2">
        <f t="shared" si="35"/>
        <v>300</v>
      </c>
      <c r="Q63" s="2">
        <f t="shared" si="36"/>
        <v>1230</v>
      </c>
      <c r="R63" s="2">
        <f t="shared" si="37"/>
        <v>1353.0000000000002</v>
      </c>
      <c r="S63" s="2">
        <f t="shared" si="38"/>
        <v>1488.3000000000004</v>
      </c>
      <c r="T63" s="2">
        <f t="shared" si="39"/>
        <v>1637.1300000000006</v>
      </c>
      <c r="U63" s="2">
        <f t="shared" si="40"/>
        <v>1449.4590000000003</v>
      </c>
      <c r="Z63" s="2">
        <f t="shared" si="27"/>
        <v>7457.889000000001</v>
      </c>
      <c r="AA63" s="2">
        <f t="shared" si="41"/>
        <v>124.29815000000002</v>
      </c>
      <c r="AB63" s="2">
        <f t="shared" si="42"/>
        <v>372.89445000000006</v>
      </c>
      <c r="AC63" s="2">
        <f t="shared" si="43"/>
        <v>3396.919281720001</v>
      </c>
      <c r="AD63" s="2">
        <f t="shared" si="31"/>
        <v>1491.5778000000003</v>
      </c>
      <c r="AE63" s="2">
        <f t="shared" si="32"/>
        <v>1491.5778000000003</v>
      </c>
      <c r="AF63" s="2">
        <f t="shared" si="44"/>
        <v>1491.5778000000003</v>
      </c>
      <c r="AG63" s="2">
        <f t="shared" si="45"/>
        <v>1118.6833500000002</v>
      </c>
      <c r="AH63" s="2">
        <v>0</v>
      </c>
    </row>
    <row r="64" spans="2:37" x14ac:dyDescent="0.25">
      <c r="B64">
        <v>18</v>
      </c>
      <c r="C64" t="s">
        <v>151</v>
      </c>
      <c r="D64" t="s">
        <v>356</v>
      </c>
      <c r="F64">
        <v>79531</v>
      </c>
      <c r="H64" s="1">
        <v>4226.3599999999997</v>
      </c>
      <c r="I64" s="2">
        <v>5</v>
      </c>
      <c r="J64" s="14">
        <v>0.1</v>
      </c>
      <c r="K64" t="s">
        <v>36</v>
      </c>
      <c r="L64" t="s">
        <v>37</v>
      </c>
      <c r="M64" s="12">
        <v>50</v>
      </c>
      <c r="N64" s="2">
        <f t="shared" si="46"/>
        <v>600</v>
      </c>
      <c r="P64" s="2">
        <f t="shared" si="35"/>
        <v>150</v>
      </c>
      <c r="Q64" s="2">
        <f t="shared" si="36"/>
        <v>615</v>
      </c>
      <c r="R64" s="2">
        <f t="shared" si="37"/>
        <v>676.50000000000011</v>
      </c>
      <c r="S64" s="2">
        <f t="shared" si="38"/>
        <v>744.1500000000002</v>
      </c>
      <c r="T64" s="2">
        <f t="shared" si="39"/>
        <v>818.56500000000028</v>
      </c>
      <c r="U64" s="2">
        <f t="shared" si="40"/>
        <v>724.72950000000014</v>
      </c>
      <c r="Z64" s="2">
        <f t="shared" si="27"/>
        <v>3728.9445000000005</v>
      </c>
      <c r="AA64" s="2">
        <f t="shared" si="41"/>
        <v>62.149075000000011</v>
      </c>
      <c r="AB64" s="2">
        <f t="shared" si="42"/>
        <v>186.44722500000003</v>
      </c>
      <c r="AC64" s="2">
        <f t="shared" si="43"/>
        <v>3396.919281720001</v>
      </c>
      <c r="AD64" s="2">
        <f t="shared" si="31"/>
        <v>745.78890000000013</v>
      </c>
      <c r="AE64" s="2">
        <f t="shared" si="32"/>
        <v>745.78890000000013</v>
      </c>
      <c r="AF64" s="2">
        <f t="shared" si="44"/>
        <v>745.78890000000013</v>
      </c>
      <c r="AG64" s="2">
        <f t="shared" si="45"/>
        <v>559.34167500000012</v>
      </c>
      <c r="AH64" s="2">
        <v>0</v>
      </c>
    </row>
    <row r="65" spans="1:38" x14ac:dyDescent="0.25">
      <c r="B65">
        <v>28</v>
      </c>
      <c r="C65" t="s">
        <v>152</v>
      </c>
      <c r="D65" t="s">
        <v>356</v>
      </c>
      <c r="F65">
        <v>79530</v>
      </c>
      <c r="H65" s="1">
        <v>4916.62</v>
      </c>
      <c r="I65" s="2">
        <v>5</v>
      </c>
      <c r="J65" s="14">
        <v>0.1</v>
      </c>
      <c r="K65" t="s">
        <v>36</v>
      </c>
      <c r="L65" t="s">
        <v>37</v>
      </c>
      <c r="M65" s="12">
        <v>50</v>
      </c>
      <c r="N65" s="2">
        <f t="shared" si="46"/>
        <v>600</v>
      </c>
      <c r="P65" s="2">
        <f t="shared" si="35"/>
        <v>150</v>
      </c>
      <c r="Q65" s="2">
        <f t="shared" si="36"/>
        <v>615</v>
      </c>
      <c r="R65" s="2">
        <f t="shared" si="37"/>
        <v>676.50000000000011</v>
      </c>
      <c r="S65" s="2">
        <f t="shared" si="38"/>
        <v>744.1500000000002</v>
      </c>
      <c r="T65" s="2">
        <f t="shared" si="39"/>
        <v>818.56500000000028</v>
      </c>
      <c r="U65" s="2">
        <f t="shared" si="40"/>
        <v>724.72950000000014</v>
      </c>
      <c r="Z65" s="2">
        <f t="shared" si="27"/>
        <v>3728.9445000000005</v>
      </c>
      <c r="AA65" s="2">
        <f t="shared" si="41"/>
        <v>62.149075000000011</v>
      </c>
      <c r="AB65" s="2">
        <f t="shared" si="42"/>
        <v>186.44722500000003</v>
      </c>
      <c r="AC65" s="2">
        <f t="shared" si="43"/>
        <v>3396.919281720001</v>
      </c>
      <c r="AD65" s="2">
        <f t="shared" si="31"/>
        <v>745.78890000000013</v>
      </c>
      <c r="AE65" s="2">
        <f t="shared" si="32"/>
        <v>745.78890000000013</v>
      </c>
      <c r="AF65" s="2">
        <f t="shared" si="44"/>
        <v>745.78890000000013</v>
      </c>
      <c r="AG65" s="2">
        <f t="shared" si="45"/>
        <v>559.34167500000012</v>
      </c>
      <c r="AH65" s="2">
        <v>0</v>
      </c>
    </row>
    <row r="66" spans="1:38" s="2" customFormat="1" x14ac:dyDescent="0.25">
      <c r="A66"/>
      <c r="B66">
        <v>13</v>
      </c>
      <c r="C66" t="s">
        <v>153</v>
      </c>
      <c r="D66" t="s">
        <v>356</v>
      </c>
      <c r="E66"/>
      <c r="F66">
        <v>79644</v>
      </c>
      <c r="G66"/>
      <c r="H66" s="1">
        <v>169023.77</v>
      </c>
      <c r="I66" s="2">
        <v>5</v>
      </c>
      <c r="J66" s="14">
        <v>0.1</v>
      </c>
      <c r="K66" t="s">
        <v>36</v>
      </c>
      <c r="L66" t="s">
        <v>37</v>
      </c>
      <c r="M66" s="12">
        <v>200</v>
      </c>
      <c r="N66" s="2">
        <f t="shared" si="46"/>
        <v>2400</v>
      </c>
      <c r="O66"/>
      <c r="P66" s="2">
        <f t="shared" si="35"/>
        <v>600</v>
      </c>
      <c r="Q66" s="2">
        <f t="shared" si="36"/>
        <v>2460</v>
      </c>
      <c r="R66" s="2">
        <f t="shared" si="37"/>
        <v>2706.0000000000005</v>
      </c>
      <c r="S66" s="2">
        <f t="shared" si="38"/>
        <v>2976.6000000000008</v>
      </c>
      <c r="T66" s="2">
        <f t="shared" si="39"/>
        <v>3274.2600000000011</v>
      </c>
      <c r="U66" s="2">
        <f t="shared" si="40"/>
        <v>2898.9180000000006</v>
      </c>
      <c r="Z66" s="2">
        <f t="shared" si="27"/>
        <v>14915.778000000002</v>
      </c>
      <c r="AA66" s="2">
        <f t="shared" si="41"/>
        <v>248.59630000000004</v>
      </c>
      <c r="AB66" s="2">
        <f t="shared" si="42"/>
        <v>745.78890000000013</v>
      </c>
      <c r="AC66" s="2">
        <f t="shared" si="43"/>
        <v>3396.919281720001</v>
      </c>
      <c r="AD66" s="2">
        <f t="shared" si="31"/>
        <v>2983.1556000000005</v>
      </c>
      <c r="AE66" s="2">
        <f t="shared" si="32"/>
        <v>2983.1556000000005</v>
      </c>
      <c r="AF66" s="2">
        <f t="shared" si="44"/>
        <v>2983.1556000000005</v>
      </c>
      <c r="AG66" s="2">
        <f t="shared" si="45"/>
        <v>2237.3667000000005</v>
      </c>
      <c r="AH66" s="2">
        <v>0</v>
      </c>
      <c r="AK66"/>
      <c r="AL66"/>
    </row>
    <row r="67" spans="1:38" s="2" customFormat="1" x14ac:dyDescent="0.25">
      <c r="A67"/>
      <c r="B67">
        <v>85</v>
      </c>
      <c r="C67" t="s">
        <v>154</v>
      </c>
      <c r="D67" t="s">
        <v>356</v>
      </c>
      <c r="E67"/>
      <c r="F67">
        <v>79653</v>
      </c>
      <c r="G67"/>
      <c r="H67" s="1">
        <v>8780.19</v>
      </c>
      <c r="I67" s="2">
        <v>5</v>
      </c>
      <c r="J67" s="14">
        <v>0.1</v>
      </c>
      <c r="K67" t="s">
        <v>36</v>
      </c>
      <c r="L67" t="s">
        <v>37</v>
      </c>
      <c r="M67" s="12">
        <v>100</v>
      </c>
      <c r="N67" s="2">
        <f t="shared" si="46"/>
        <v>1200</v>
      </c>
      <c r="O67"/>
      <c r="P67" s="2">
        <f t="shared" si="35"/>
        <v>300</v>
      </c>
      <c r="Q67" s="2">
        <f t="shared" si="36"/>
        <v>1230</v>
      </c>
      <c r="R67" s="2">
        <f t="shared" si="37"/>
        <v>1353.0000000000002</v>
      </c>
      <c r="S67" s="2">
        <f t="shared" si="38"/>
        <v>1488.3000000000004</v>
      </c>
      <c r="T67" s="2">
        <f t="shared" si="39"/>
        <v>1637.1300000000006</v>
      </c>
      <c r="U67" s="2">
        <f t="shared" si="40"/>
        <v>1449.4590000000003</v>
      </c>
      <c r="Z67" s="2">
        <f t="shared" si="27"/>
        <v>7457.889000000001</v>
      </c>
      <c r="AA67" s="2">
        <f t="shared" si="41"/>
        <v>124.29815000000002</v>
      </c>
      <c r="AB67" s="2">
        <f t="shared" si="42"/>
        <v>372.89445000000006</v>
      </c>
      <c r="AC67" s="2">
        <f t="shared" si="43"/>
        <v>3396.919281720001</v>
      </c>
      <c r="AD67" s="2">
        <f t="shared" si="31"/>
        <v>1491.5778000000003</v>
      </c>
      <c r="AE67" s="2">
        <f t="shared" si="32"/>
        <v>1491.5778000000003</v>
      </c>
      <c r="AF67" s="2">
        <f t="shared" si="44"/>
        <v>1491.5778000000003</v>
      </c>
      <c r="AG67" s="2">
        <f t="shared" si="45"/>
        <v>1118.6833500000002</v>
      </c>
      <c r="AH67" s="2">
        <v>0</v>
      </c>
      <c r="AK67"/>
      <c r="AL67"/>
    </row>
    <row r="68" spans="1:38" s="2" customFormat="1" x14ac:dyDescent="0.25">
      <c r="A68"/>
      <c r="B68">
        <v>81</v>
      </c>
      <c r="C68" t="s">
        <v>155</v>
      </c>
      <c r="D68" t="s">
        <v>356</v>
      </c>
      <c r="E68"/>
      <c r="F68">
        <v>79611</v>
      </c>
      <c r="G68"/>
      <c r="H68" s="1">
        <v>4051.45</v>
      </c>
      <c r="I68" s="2">
        <v>5</v>
      </c>
      <c r="J68" s="14">
        <v>0.1</v>
      </c>
      <c r="K68" t="s">
        <v>36</v>
      </c>
      <c r="L68" t="s">
        <v>37</v>
      </c>
      <c r="M68" s="12">
        <v>50</v>
      </c>
      <c r="N68" s="2">
        <f t="shared" si="46"/>
        <v>600</v>
      </c>
      <c r="O68"/>
      <c r="P68" s="2">
        <f t="shared" si="35"/>
        <v>150</v>
      </c>
      <c r="Q68" s="2">
        <f t="shared" si="36"/>
        <v>615</v>
      </c>
      <c r="R68" s="2">
        <f t="shared" si="37"/>
        <v>676.50000000000011</v>
      </c>
      <c r="S68" s="2">
        <f t="shared" si="38"/>
        <v>744.1500000000002</v>
      </c>
      <c r="T68" s="2">
        <f t="shared" si="39"/>
        <v>818.56500000000028</v>
      </c>
      <c r="U68" s="2">
        <f t="shared" si="40"/>
        <v>724.72950000000014</v>
      </c>
      <c r="Z68" s="2">
        <f t="shared" si="27"/>
        <v>3728.9445000000005</v>
      </c>
      <c r="AA68" s="2">
        <f t="shared" si="41"/>
        <v>62.149075000000011</v>
      </c>
      <c r="AB68" s="2">
        <f t="shared" si="42"/>
        <v>186.44722500000003</v>
      </c>
      <c r="AC68" s="2">
        <f t="shared" si="43"/>
        <v>3396.919281720001</v>
      </c>
      <c r="AD68" s="2">
        <f t="shared" si="31"/>
        <v>745.78890000000013</v>
      </c>
      <c r="AE68" s="2">
        <f t="shared" si="32"/>
        <v>745.78890000000013</v>
      </c>
      <c r="AF68" s="2">
        <f t="shared" si="44"/>
        <v>745.78890000000013</v>
      </c>
      <c r="AG68" s="2">
        <f t="shared" si="45"/>
        <v>559.34167500000012</v>
      </c>
      <c r="AH68" s="2">
        <v>0</v>
      </c>
      <c r="AK68"/>
      <c r="AL68"/>
    </row>
    <row r="69" spans="1:38" s="2" customFormat="1" x14ac:dyDescent="0.25">
      <c r="A69"/>
      <c r="B69">
        <v>13</v>
      </c>
      <c r="C69" t="s">
        <v>156</v>
      </c>
      <c r="D69" t="s">
        <v>356</v>
      </c>
      <c r="E69"/>
      <c r="F69">
        <v>79619</v>
      </c>
      <c r="G69"/>
      <c r="H69" s="1">
        <v>2022.55</v>
      </c>
      <c r="I69" s="2">
        <v>5</v>
      </c>
      <c r="J69" s="14">
        <v>0.1</v>
      </c>
      <c r="K69" t="s">
        <v>36</v>
      </c>
      <c r="L69" t="s">
        <v>37</v>
      </c>
      <c r="M69" s="12">
        <v>200</v>
      </c>
      <c r="N69" s="2">
        <f t="shared" si="46"/>
        <v>2400</v>
      </c>
      <c r="O69"/>
      <c r="P69" s="2">
        <f t="shared" si="35"/>
        <v>600</v>
      </c>
      <c r="Q69" s="2">
        <f t="shared" si="36"/>
        <v>2460</v>
      </c>
      <c r="R69" s="2">
        <f t="shared" si="37"/>
        <v>2706.0000000000005</v>
      </c>
      <c r="S69" s="2">
        <f t="shared" si="38"/>
        <v>2976.6000000000008</v>
      </c>
      <c r="T69" s="2">
        <f t="shared" si="39"/>
        <v>3274.2600000000011</v>
      </c>
      <c r="U69" s="2">
        <f t="shared" si="40"/>
        <v>2898.9180000000006</v>
      </c>
      <c r="Z69" s="2">
        <f t="shared" si="27"/>
        <v>14915.778000000002</v>
      </c>
      <c r="AA69" s="2">
        <f t="shared" si="41"/>
        <v>248.59630000000004</v>
      </c>
      <c r="AB69" s="2">
        <f t="shared" si="42"/>
        <v>745.78890000000013</v>
      </c>
      <c r="AC69" s="2">
        <f t="shared" si="43"/>
        <v>3396.919281720001</v>
      </c>
      <c r="AD69" s="2">
        <f t="shared" si="31"/>
        <v>2983.1556000000005</v>
      </c>
      <c r="AE69" s="2">
        <f t="shared" si="32"/>
        <v>2983.1556000000005</v>
      </c>
      <c r="AF69" s="2">
        <f t="shared" si="44"/>
        <v>2983.1556000000005</v>
      </c>
      <c r="AG69" s="2">
        <f t="shared" si="45"/>
        <v>2237.3667000000005</v>
      </c>
      <c r="AH69" s="2">
        <v>0</v>
      </c>
      <c r="AK69"/>
      <c r="AL69"/>
    </row>
    <row r="70" spans="1:38" s="2" customFormat="1" x14ac:dyDescent="0.25">
      <c r="A70"/>
      <c r="B70">
        <v>23</v>
      </c>
      <c r="C70" t="s">
        <v>157</v>
      </c>
      <c r="D70" t="s">
        <v>356</v>
      </c>
      <c r="E70"/>
      <c r="F70">
        <v>79492</v>
      </c>
      <c r="G70"/>
      <c r="H70" s="1">
        <v>4599.05</v>
      </c>
      <c r="I70" s="2">
        <v>5</v>
      </c>
      <c r="J70" s="14">
        <v>0.1</v>
      </c>
      <c r="K70" t="s">
        <v>36</v>
      </c>
      <c r="L70" t="s">
        <v>37</v>
      </c>
      <c r="M70" s="12">
        <v>50</v>
      </c>
      <c r="N70" s="2">
        <f t="shared" si="46"/>
        <v>600</v>
      </c>
      <c r="O70"/>
      <c r="P70" s="2">
        <f t="shared" si="35"/>
        <v>150</v>
      </c>
      <c r="Q70" s="2">
        <f t="shared" si="36"/>
        <v>615</v>
      </c>
      <c r="R70" s="2">
        <f t="shared" si="37"/>
        <v>676.50000000000011</v>
      </c>
      <c r="S70" s="2">
        <f t="shared" si="38"/>
        <v>744.1500000000002</v>
      </c>
      <c r="T70" s="2">
        <f t="shared" si="39"/>
        <v>818.56500000000028</v>
      </c>
      <c r="U70" s="2">
        <f t="shared" si="40"/>
        <v>724.72950000000014</v>
      </c>
      <c r="Z70" s="2">
        <f t="shared" si="27"/>
        <v>3728.9445000000005</v>
      </c>
      <c r="AA70" s="2">
        <f t="shared" si="41"/>
        <v>62.149075000000011</v>
      </c>
      <c r="AB70" s="2">
        <f t="shared" si="42"/>
        <v>186.44722500000003</v>
      </c>
      <c r="AC70" s="2">
        <f t="shared" si="43"/>
        <v>3396.919281720001</v>
      </c>
      <c r="AD70" s="2">
        <f t="shared" si="31"/>
        <v>745.78890000000013</v>
      </c>
      <c r="AE70" s="2">
        <f t="shared" si="32"/>
        <v>745.78890000000013</v>
      </c>
      <c r="AF70" s="2">
        <f t="shared" si="44"/>
        <v>745.78890000000013</v>
      </c>
      <c r="AG70" s="2">
        <f t="shared" si="45"/>
        <v>559.34167500000012</v>
      </c>
      <c r="AH70" s="2">
        <v>0</v>
      </c>
      <c r="AK70"/>
      <c r="AL70"/>
    </row>
    <row r="71" spans="1:38" s="2" customFormat="1" x14ac:dyDescent="0.25">
      <c r="A71"/>
      <c r="B71">
        <v>15</v>
      </c>
      <c r="C71" t="s">
        <v>158</v>
      </c>
      <c r="D71" t="s">
        <v>356</v>
      </c>
      <c r="E71"/>
      <c r="F71">
        <v>79618</v>
      </c>
      <c r="G71"/>
      <c r="H71" s="1">
        <v>5252.37</v>
      </c>
      <c r="I71" s="2">
        <v>5</v>
      </c>
      <c r="J71" s="14">
        <v>0.1</v>
      </c>
      <c r="K71" t="s">
        <v>36</v>
      </c>
      <c r="L71" t="s">
        <v>37</v>
      </c>
      <c r="M71" s="12">
        <v>50</v>
      </c>
      <c r="N71" s="2">
        <f t="shared" si="46"/>
        <v>600</v>
      </c>
      <c r="O71"/>
      <c r="P71" s="2">
        <f t="shared" si="35"/>
        <v>150</v>
      </c>
      <c r="Q71" s="2">
        <f t="shared" si="36"/>
        <v>615</v>
      </c>
      <c r="R71" s="2">
        <f t="shared" si="37"/>
        <v>676.50000000000011</v>
      </c>
      <c r="S71" s="2">
        <f t="shared" si="38"/>
        <v>744.1500000000002</v>
      </c>
      <c r="T71" s="2">
        <f t="shared" si="39"/>
        <v>818.56500000000028</v>
      </c>
      <c r="U71" s="2">
        <f t="shared" si="40"/>
        <v>724.72950000000014</v>
      </c>
      <c r="Z71" s="2">
        <f t="shared" si="27"/>
        <v>3728.9445000000005</v>
      </c>
      <c r="AA71" s="2">
        <f t="shared" si="41"/>
        <v>62.149075000000011</v>
      </c>
      <c r="AB71" s="2">
        <f t="shared" si="42"/>
        <v>186.44722500000003</v>
      </c>
      <c r="AC71" s="2">
        <f t="shared" si="43"/>
        <v>3396.919281720001</v>
      </c>
      <c r="AD71" s="2">
        <f t="shared" si="31"/>
        <v>745.78890000000013</v>
      </c>
      <c r="AE71" s="2">
        <f t="shared" si="32"/>
        <v>745.78890000000013</v>
      </c>
      <c r="AF71" s="2">
        <f t="shared" si="44"/>
        <v>745.78890000000013</v>
      </c>
      <c r="AG71" s="2">
        <f t="shared" si="45"/>
        <v>559.34167500000012</v>
      </c>
      <c r="AH71" s="2">
        <v>0</v>
      </c>
      <c r="AK71"/>
      <c r="AL71"/>
    </row>
    <row r="72" spans="1:38" s="2" customFormat="1" x14ac:dyDescent="0.25">
      <c r="A72"/>
      <c r="B72">
        <v>22</v>
      </c>
      <c r="C72" t="s">
        <v>159</v>
      </c>
      <c r="D72" t="s">
        <v>356</v>
      </c>
      <c r="E72"/>
      <c r="F72">
        <v>79590</v>
      </c>
      <c r="G72"/>
      <c r="H72" s="1">
        <v>8282.89</v>
      </c>
      <c r="I72" s="2">
        <v>5</v>
      </c>
      <c r="J72" s="14">
        <v>0.1</v>
      </c>
      <c r="K72" t="s">
        <v>36</v>
      </c>
      <c r="L72" t="s">
        <v>37</v>
      </c>
      <c r="M72" s="12">
        <v>100</v>
      </c>
      <c r="N72" s="2">
        <f t="shared" si="46"/>
        <v>1200</v>
      </c>
      <c r="O72"/>
      <c r="P72" s="2">
        <f t="shared" si="35"/>
        <v>300</v>
      </c>
      <c r="Q72" s="2">
        <f t="shared" si="36"/>
        <v>1230</v>
      </c>
      <c r="R72" s="2">
        <f t="shared" si="37"/>
        <v>1353.0000000000002</v>
      </c>
      <c r="S72" s="2">
        <f t="shared" si="38"/>
        <v>1488.3000000000004</v>
      </c>
      <c r="T72" s="2">
        <f t="shared" si="39"/>
        <v>1637.1300000000006</v>
      </c>
      <c r="U72" s="2">
        <f t="shared" si="40"/>
        <v>1449.4590000000003</v>
      </c>
      <c r="Z72" s="2">
        <f t="shared" si="27"/>
        <v>7457.889000000001</v>
      </c>
      <c r="AA72" s="2">
        <f t="shared" si="41"/>
        <v>124.29815000000002</v>
      </c>
      <c r="AB72" s="2">
        <f t="shared" si="42"/>
        <v>372.89445000000006</v>
      </c>
      <c r="AC72" s="2">
        <f t="shared" si="43"/>
        <v>3396.919281720001</v>
      </c>
      <c r="AD72" s="2">
        <f t="shared" si="31"/>
        <v>1491.5778000000003</v>
      </c>
      <c r="AE72" s="2">
        <f t="shared" si="32"/>
        <v>1491.5778000000003</v>
      </c>
      <c r="AF72" s="2">
        <f t="shared" si="44"/>
        <v>1491.5778000000003</v>
      </c>
      <c r="AG72" s="2">
        <f t="shared" si="45"/>
        <v>1118.6833500000002</v>
      </c>
      <c r="AH72" s="2">
        <v>0</v>
      </c>
      <c r="AK72"/>
      <c r="AL72"/>
    </row>
    <row r="73" spans="1:38" s="2" customFormat="1" x14ac:dyDescent="0.25">
      <c r="A73"/>
      <c r="B73">
        <v>43</v>
      </c>
      <c r="C73" t="s">
        <v>160</v>
      </c>
      <c r="D73" t="s">
        <v>356</v>
      </c>
      <c r="E73"/>
      <c r="F73">
        <v>79524</v>
      </c>
      <c r="G73"/>
      <c r="H73" s="1">
        <v>4393.97</v>
      </c>
      <c r="I73" s="2">
        <v>5</v>
      </c>
      <c r="J73" s="14">
        <v>0.1</v>
      </c>
      <c r="K73" t="s">
        <v>36</v>
      </c>
      <c r="L73" t="s">
        <v>37</v>
      </c>
      <c r="M73" s="12">
        <v>50</v>
      </c>
      <c r="N73" s="2">
        <f t="shared" si="46"/>
        <v>600</v>
      </c>
      <c r="O73"/>
      <c r="P73" s="2">
        <f t="shared" si="35"/>
        <v>150</v>
      </c>
      <c r="Q73" s="2">
        <f t="shared" si="36"/>
        <v>615</v>
      </c>
      <c r="R73" s="2">
        <f t="shared" si="37"/>
        <v>676.50000000000011</v>
      </c>
      <c r="S73" s="2">
        <f t="shared" si="38"/>
        <v>744.1500000000002</v>
      </c>
      <c r="T73" s="2">
        <f t="shared" si="39"/>
        <v>818.56500000000028</v>
      </c>
      <c r="U73" s="2">
        <f t="shared" si="40"/>
        <v>724.72950000000014</v>
      </c>
      <c r="Z73" s="2">
        <f t="shared" si="27"/>
        <v>3728.9445000000005</v>
      </c>
      <c r="AA73" s="2">
        <f t="shared" si="41"/>
        <v>62.149075000000011</v>
      </c>
      <c r="AB73" s="2">
        <f t="shared" si="42"/>
        <v>186.44722500000003</v>
      </c>
      <c r="AC73" s="2">
        <f t="shared" si="43"/>
        <v>3396.919281720001</v>
      </c>
      <c r="AD73" s="2">
        <f t="shared" si="31"/>
        <v>745.78890000000013</v>
      </c>
      <c r="AE73" s="2">
        <f t="shared" si="32"/>
        <v>745.78890000000013</v>
      </c>
      <c r="AF73" s="2">
        <f t="shared" si="44"/>
        <v>745.78890000000013</v>
      </c>
      <c r="AG73" s="2">
        <f t="shared" si="45"/>
        <v>559.34167500000012</v>
      </c>
      <c r="AH73" s="2">
        <v>0</v>
      </c>
      <c r="AK73"/>
      <c r="AL73"/>
    </row>
    <row r="74" spans="1:38" s="2" customFormat="1" x14ac:dyDescent="0.25">
      <c r="A74"/>
      <c r="B74">
        <v>4</v>
      </c>
      <c r="C74" t="s">
        <v>161</v>
      </c>
      <c r="D74" t="s">
        <v>356</v>
      </c>
      <c r="E74"/>
      <c r="F74">
        <v>79694</v>
      </c>
      <c r="G74"/>
      <c r="H74" s="1">
        <v>5904.82</v>
      </c>
      <c r="I74" s="2">
        <v>5</v>
      </c>
      <c r="J74" s="14">
        <v>0.1</v>
      </c>
      <c r="K74" t="s">
        <v>36</v>
      </c>
      <c r="L74" t="s">
        <v>37</v>
      </c>
      <c r="M74" s="12">
        <v>50</v>
      </c>
      <c r="N74" s="2">
        <f t="shared" si="46"/>
        <v>600</v>
      </c>
      <c r="O74"/>
      <c r="P74" s="2">
        <f t="shared" si="35"/>
        <v>150</v>
      </c>
      <c r="Q74" s="2">
        <f t="shared" si="36"/>
        <v>615</v>
      </c>
      <c r="R74" s="2">
        <f t="shared" si="37"/>
        <v>676.50000000000011</v>
      </c>
      <c r="S74" s="2">
        <f t="shared" si="38"/>
        <v>744.1500000000002</v>
      </c>
      <c r="T74" s="2">
        <f t="shared" si="39"/>
        <v>818.56500000000028</v>
      </c>
      <c r="U74" s="2">
        <f t="shared" si="40"/>
        <v>724.72950000000014</v>
      </c>
      <c r="Z74" s="2">
        <f t="shared" si="27"/>
        <v>3728.9445000000005</v>
      </c>
      <c r="AA74" s="2">
        <f t="shared" si="41"/>
        <v>62.149075000000011</v>
      </c>
      <c r="AB74" s="2">
        <f t="shared" si="42"/>
        <v>186.44722500000003</v>
      </c>
      <c r="AC74" s="2">
        <f t="shared" si="43"/>
        <v>3396.919281720001</v>
      </c>
      <c r="AD74" s="2">
        <f t="shared" si="31"/>
        <v>745.78890000000013</v>
      </c>
      <c r="AE74" s="2">
        <f t="shared" si="32"/>
        <v>745.78890000000013</v>
      </c>
      <c r="AF74" s="2">
        <f t="shared" si="44"/>
        <v>745.78890000000013</v>
      </c>
      <c r="AG74" s="2">
        <f t="shared" si="45"/>
        <v>559.34167500000012</v>
      </c>
      <c r="AH74" s="2">
        <v>0</v>
      </c>
      <c r="AK74"/>
      <c r="AL74"/>
    </row>
    <row r="75" spans="1:38" s="2" customFormat="1" x14ac:dyDescent="0.25">
      <c r="A75"/>
      <c r="B75">
        <v>42</v>
      </c>
      <c r="C75" t="s">
        <v>162</v>
      </c>
      <c r="D75" t="s">
        <v>356</v>
      </c>
      <c r="E75"/>
      <c r="F75">
        <v>79592</v>
      </c>
      <c r="G75"/>
      <c r="H75" s="1">
        <v>1800</v>
      </c>
      <c r="I75" s="2">
        <v>5</v>
      </c>
      <c r="J75" s="14">
        <v>0.1</v>
      </c>
      <c r="K75" t="s">
        <v>36</v>
      </c>
      <c r="L75" t="s">
        <v>37</v>
      </c>
      <c r="M75" s="12">
        <v>200</v>
      </c>
      <c r="N75" s="2">
        <f t="shared" si="46"/>
        <v>2400</v>
      </c>
      <c r="O75"/>
      <c r="P75" s="2">
        <f t="shared" si="35"/>
        <v>600</v>
      </c>
      <c r="Q75" s="2">
        <f t="shared" si="36"/>
        <v>2460</v>
      </c>
      <c r="R75" s="2">
        <f t="shared" si="37"/>
        <v>2706.0000000000005</v>
      </c>
      <c r="S75" s="2">
        <f t="shared" si="38"/>
        <v>2976.6000000000008</v>
      </c>
      <c r="T75" s="2">
        <f t="shared" si="39"/>
        <v>3274.2600000000011</v>
      </c>
      <c r="U75" s="2">
        <f t="shared" si="40"/>
        <v>2898.9180000000006</v>
      </c>
      <c r="Z75" s="2">
        <f t="shared" si="27"/>
        <v>14915.778000000002</v>
      </c>
      <c r="AA75" s="2">
        <f t="shared" si="41"/>
        <v>248.59630000000004</v>
      </c>
      <c r="AB75" s="2">
        <f t="shared" si="42"/>
        <v>745.78890000000013</v>
      </c>
      <c r="AC75" s="2">
        <f t="shared" si="43"/>
        <v>3396.919281720001</v>
      </c>
      <c r="AD75" s="2">
        <f t="shared" si="31"/>
        <v>2983.1556000000005</v>
      </c>
      <c r="AE75" s="2">
        <f t="shared" si="32"/>
        <v>2983.1556000000005</v>
      </c>
      <c r="AF75" s="2">
        <f t="shared" si="44"/>
        <v>2983.1556000000005</v>
      </c>
      <c r="AG75" s="2">
        <f t="shared" si="45"/>
        <v>2237.3667000000005</v>
      </c>
      <c r="AH75" s="2">
        <v>0</v>
      </c>
      <c r="AK75"/>
      <c r="AL75"/>
    </row>
    <row r="76" spans="1:38" s="2" customFormat="1" x14ac:dyDescent="0.25">
      <c r="A76"/>
      <c r="B76">
        <v>53</v>
      </c>
      <c r="C76" t="s">
        <v>163</v>
      </c>
      <c r="D76" t="s">
        <v>356</v>
      </c>
      <c r="E76"/>
      <c r="F76">
        <v>79549</v>
      </c>
      <c r="G76"/>
      <c r="H76" s="1">
        <v>4638.78</v>
      </c>
      <c r="I76" s="2">
        <v>5</v>
      </c>
      <c r="J76" s="14">
        <v>0.1</v>
      </c>
      <c r="K76" t="s">
        <v>36</v>
      </c>
      <c r="L76" t="s">
        <v>37</v>
      </c>
      <c r="M76" s="12">
        <v>50</v>
      </c>
      <c r="N76" s="2">
        <f t="shared" si="46"/>
        <v>600</v>
      </c>
      <c r="O76"/>
      <c r="P76" s="2">
        <f t="shared" si="35"/>
        <v>150</v>
      </c>
      <c r="Q76" s="2">
        <f t="shared" si="36"/>
        <v>615</v>
      </c>
      <c r="R76" s="2">
        <f t="shared" si="37"/>
        <v>676.50000000000011</v>
      </c>
      <c r="S76" s="2">
        <f t="shared" si="38"/>
        <v>744.1500000000002</v>
      </c>
      <c r="T76" s="2">
        <f t="shared" si="39"/>
        <v>818.56500000000028</v>
      </c>
      <c r="U76" s="2">
        <f t="shared" si="40"/>
        <v>724.72950000000014</v>
      </c>
      <c r="Z76" s="2">
        <f t="shared" si="27"/>
        <v>3728.9445000000005</v>
      </c>
      <c r="AA76" s="2">
        <f t="shared" si="41"/>
        <v>62.149075000000011</v>
      </c>
      <c r="AB76" s="2">
        <f t="shared" si="42"/>
        <v>186.44722500000003</v>
      </c>
      <c r="AC76" s="2">
        <f t="shared" si="43"/>
        <v>3396.919281720001</v>
      </c>
      <c r="AD76" s="2">
        <f t="shared" si="31"/>
        <v>745.78890000000013</v>
      </c>
      <c r="AE76" s="2">
        <f t="shared" si="32"/>
        <v>745.78890000000013</v>
      </c>
      <c r="AF76" s="2">
        <f t="shared" si="44"/>
        <v>745.78890000000013</v>
      </c>
      <c r="AG76" s="2">
        <f t="shared" si="45"/>
        <v>559.34167500000012</v>
      </c>
      <c r="AH76" s="2">
        <v>0</v>
      </c>
      <c r="AK76"/>
      <c r="AL76"/>
    </row>
    <row r="77" spans="1:38" s="2" customFormat="1" x14ac:dyDescent="0.25">
      <c r="A77"/>
      <c r="B77">
        <v>15</v>
      </c>
      <c r="C77" t="s">
        <v>164</v>
      </c>
      <c r="D77" t="s">
        <v>356</v>
      </c>
      <c r="E77"/>
      <c r="F77">
        <v>79691</v>
      </c>
      <c r="G77"/>
      <c r="H77" s="1">
        <v>5083.21</v>
      </c>
      <c r="I77" s="2">
        <v>5</v>
      </c>
      <c r="J77" s="14">
        <v>0.1</v>
      </c>
      <c r="K77" t="s">
        <v>36</v>
      </c>
      <c r="L77" t="s">
        <v>37</v>
      </c>
      <c r="M77" s="12">
        <v>50</v>
      </c>
      <c r="N77" s="2">
        <f t="shared" si="46"/>
        <v>600</v>
      </c>
      <c r="O77"/>
      <c r="P77" s="2">
        <f t="shared" si="35"/>
        <v>150</v>
      </c>
      <c r="Q77" s="2">
        <f t="shared" si="36"/>
        <v>615</v>
      </c>
      <c r="R77" s="2">
        <f t="shared" si="37"/>
        <v>676.50000000000011</v>
      </c>
      <c r="S77" s="2">
        <f t="shared" si="38"/>
        <v>744.1500000000002</v>
      </c>
      <c r="T77" s="2">
        <f t="shared" si="39"/>
        <v>818.56500000000028</v>
      </c>
      <c r="U77" s="2">
        <f t="shared" si="40"/>
        <v>724.72950000000014</v>
      </c>
      <c r="Z77" s="2">
        <f t="shared" si="27"/>
        <v>3728.9445000000005</v>
      </c>
      <c r="AA77" s="2">
        <f t="shared" si="41"/>
        <v>62.149075000000011</v>
      </c>
      <c r="AB77" s="2">
        <f t="shared" si="42"/>
        <v>186.44722500000003</v>
      </c>
      <c r="AC77" s="2">
        <f t="shared" si="43"/>
        <v>3396.919281720001</v>
      </c>
      <c r="AD77" s="2">
        <f t="shared" si="31"/>
        <v>745.78890000000013</v>
      </c>
      <c r="AE77" s="2">
        <f t="shared" si="32"/>
        <v>745.78890000000013</v>
      </c>
      <c r="AF77" s="2">
        <f t="shared" si="44"/>
        <v>745.78890000000013</v>
      </c>
      <c r="AG77" s="2">
        <f t="shared" si="45"/>
        <v>559.34167500000012</v>
      </c>
      <c r="AH77" s="2">
        <v>0</v>
      </c>
      <c r="AK77"/>
      <c r="AL77"/>
    </row>
    <row r="78" spans="1:38" s="2" customFormat="1" x14ac:dyDescent="0.25">
      <c r="A78"/>
      <c r="B78">
        <v>35</v>
      </c>
      <c r="C78" t="s">
        <v>165</v>
      </c>
      <c r="D78" t="s">
        <v>356</v>
      </c>
      <c r="E78"/>
      <c r="F78">
        <v>79474</v>
      </c>
      <c r="G78"/>
      <c r="H78" s="1">
        <v>5529.73</v>
      </c>
      <c r="I78" s="2">
        <v>5</v>
      </c>
      <c r="J78" s="14">
        <v>0.1</v>
      </c>
      <c r="K78" t="s">
        <v>36</v>
      </c>
      <c r="L78" t="s">
        <v>37</v>
      </c>
      <c r="M78" s="12">
        <v>50</v>
      </c>
      <c r="N78" s="2">
        <f t="shared" si="46"/>
        <v>600</v>
      </c>
      <c r="O78"/>
      <c r="P78" s="2">
        <f t="shared" si="35"/>
        <v>150</v>
      </c>
      <c r="Q78" s="2">
        <f t="shared" si="36"/>
        <v>615</v>
      </c>
      <c r="R78" s="2">
        <f t="shared" si="37"/>
        <v>676.50000000000011</v>
      </c>
      <c r="S78" s="2">
        <f t="shared" si="38"/>
        <v>744.1500000000002</v>
      </c>
      <c r="T78" s="2">
        <f t="shared" si="39"/>
        <v>818.56500000000028</v>
      </c>
      <c r="U78" s="2">
        <f t="shared" si="40"/>
        <v>724.72950000000014</v>
      </c>
      <c r="Z78" s="2">
        <f t="shared" si="27"/>
        <v>3728.9445000000005</v>
      </c>
      <c r="AA78" s="2">
        <f t="shared" si="41"/>
        <v>62.149075000000011</v>
      </c>
      <c r="AB78" s="2">
        <f t="shared" si="42"/>
        <v>186.44722500000003</v>
      </c>
      <c r="AC78" s="2">
        <f t="shared" si="43"/>
        <v>3396.919281720001</v>
      </c>
      <c r="AD78" s="2">
        <f t="shared" si="31"/>
        <v>745.78890000000013</v>
      </c>
      <c r="AE78" s="2">
        <f t="shared" si="32"/>
        <v>745.78890000000013</v>
      </c>
      <c r="AF78" s="2">
        <f t="shared" si="44"/>
        <v>745.78890000000013</v>
      </c>
      <c r="AG78" s="2">
        <f t="shared" si="45"/>
        <v>559.34167500000012</v>
      </c>
      <c r="AH78" s="2">
        <v>0</v>
      </c>
      <c r="AK78"/>
      <c r="AL78"/>
    </row>
    <row r="79" spans="1:38" s="2" customFormat="1" x14ac:dyDescent="0.25">
      <c r="A79"/>
      <c r="B79">
        <v>53</v>
      </c>
      <c r="C79" t="s">
        <v>166</v>
      </c>
      <c r="D79" t="s">
        <v>356</v>
      </c>
      <c r="E79"/>
      <c r="F79">
        <v>79633</v>
      </c>
      <c r="G79"/>
      <c r="H79" s="1">
        <v>4638.78</v>
      </c>
      <c r="I79" s="2">
        <v>5</v>
      </c>
      <c r="J79" s="14">
        <v>0.1</v>
      </c>
      <c r="K79" t="s">
        <v>36</v>
      </c>
      <c r="L79" t="s">
        <v>37</v>
      </c>
      <c r="M79" s="12">
        <v>50</v>
      </c>
      <c r="N79" s="2">
        <f t="shared" si="46"/>
        <v>600</v>
      </c>
      <c r="O79"/>
      <c r="P79" s="2">
        <f t="shared" si="35"/>
        <v>150</v>
      </c>
      <c r="Q79" s="2">
        <f t="shared" si="36"/>
        <v>615</v>
      </c>
      <c r="R79" s="2">
        <f t="shared" si="37"/>
        <v>676.50000000000011</v>
      </c>
      <c r="S79" s="2">
        <f t="shared" si="38"/>
        <v>744.1500000000002</v>
      </c>
      <c r="T79" s="2">
        <f t="shared" si="39"/>
        <v>818.56500000000028</v>
      </c>
      <c r="U79" s="2">
        <f t="shared" si="40"/>
        <v>724.72950000000014</v>
      </c>
      <c r="Z79" s="2">
        <f t="shared" si="27"/>
        <v>3728.9445000000005</v>
      </c>
      <c r="AA79" s="2">
        <f t="shared" si="41"/>
        <v>62.149075000000011</v>
      </c>
      <c r="AB79" s="2">
        <f t="shared" si="42"/>
        <v>186.44722500000003</v>
      </c>
      <c r="AC79" s="2">
        <f t="shared" si="43"/>
        <v>3396.919281720001</v>
      </c>
      <c r="AD79" s="2">
        <f t="shared" si="31"/>
        <v>745.78890000000013</v>
      </c>
      <c r="AE79" s="2">
        <f t="shared" si="32"/>
        <v>745.78890000000013</v>
      </c>
      <c r="AF79" s="2">
        <f t="shared" si="44"/>
        <v>745.78890000000013</v>
      </c>
      <c r="AG79" s="2">
        <f t="shared" si="45"/>
        <v>559.34167500000012</v>
      </c>
      <c r="AH79" s="2">
        <v>0</v>
      </c>
      <c r="AK79"/>
      <c r="AL79"/>
    </row>
    <row r="80" spans="1:38" s="2" customFormat="1" x14ac:dyDescent="0.25">
      <c r="A80"/>
      <c r="B80">
        <v>12</v>
      </c>
      <c r="C80" t="s">
        <v>167</v>
      </c>
      <c r="D80" t="s">
        <v>356</v>
      </c>
      <c r="E80"/>
      <c r="F80">
        <v>79598</v>
      </c>
      <c r="G80"/>
      <c r="H80" s="1">
        <v>18284.22</v>
      </c>
      <c r="I80" s="2">
        <v>5</v>
      </c>
      <c r="J80" s="14">
        <v>0.1</v>
      </c>
      <c r="K80" t="s">
        <v>36</v>
      </c>
      <c r="L80" t="s">
        <v>37</v>
      </c>
      <c r="M80" s="12">
        <v>200</v>
      </c>
      <c r="N80" s="2">
        <f t="shared" si="46"/>
        <v>2400</v>
      </c>
      <c r="O80"/>
      <c r="P80" s="2">
        <f t="shared" si="35"/>
        <v>600</v>
      </c>
      <c r="Q80" s="2">
        <f t="shared" si="36"/>
        <v>2460</v>
      </c>
      <c r="R80" s="2">
        <f t="shared" si="37"/>
        <v>2706.0000000000005</v>
      </c>
      <c r="S80" s="2">
        <f t="shared" si="38"/>
        <v>2976.6000000000008</v>
      </c>
      <c r="T80" s="2">
        <f t="shared" si="39"/>
        <v>3274.2600000000011</v>
      </c>
      <c r="U80" s="2">
        <f t="shared" si="40"/>
        <v>2898.9180000000006</v>
      </c>
      <c r="Z80" s="2">
        <f t="shared" si="27"/>
        <v>14915.778000000002</v>
      </c>
      <c r="AA80" s="2">
        <f t="shared" si="41"/>
        <v>248.59630000000004</v>
      </c>
      <c r="AB80" s="2">
        <f t="shared" si="42"/>
        <v>745.78890000000013</v>
      </c>
      <c r="AC80" s="2">
        <f t="shared" si="43"/>
        <v>3396.919281720001</v>
      </c>
      <c r="AD80" s="2">
        <f t="shared" si="31"/>
        <v>2983.1556000000005</v>
      </c>
      <c r="AE80" s="2">
        <f t="shared" si="32"/>
        <v>2983.1556000000005</v>
      </c>
      <c r="AF80" s="2">
        <f t="shared" si="44"/>
        <v>2983.1556000000005</v>
      </c>
      <c r="AG80" s="2">
        <f t="shared" si="45"/>
        <v>2237.3667000000005</v>
      </c>
      <c r="AH80" s="2">
        <v>0</v>
      </c>
      <c r="AK80"/>
      <c r="AL80"/>
    </row>
    <row r="81" spans="1:38" s="2" customFormat="1" x14ac:dyDescent="0.25">
      <c r="A81"/>
      <c r="B81">
        <v>6</v>
      </c>
      <c r="C81" t="s">
        <v>168</v>
      </c>
      <c r="D81" t="s">
        <v>356</v>
      </c>
      <c r="E81"/>
      <c r="F81">
        <v>79655</v>
      </c>
      <c r="G81"/>
      <c r="H81" s="1">
        <v>1800</v>
      </c>
      <c r="I81" s="2">
        <v>5</v>
      </c>
      <c r="J81" s="14">
        <v>0.1</v>
      </c>
      <c r="K81" t="s">
        <v>36</v>
      </c>
      <c r="L81" t="s">
        <v>37</v>
      </c>
      <c r="M81" s="12">
        <v>50</v>
      </c>
      <c r="N81" s="2">
        <f t="shared" si="46"/>
        <v>600</v>
      </c>
      <c r="O81"/>
      <c r="P81" s="2">
        <f t="shared" si="35"/>
        <v>150</v>
      </c>
      <c r="Q81" s="2">
        <f t="shared" si="36"/>
        <v>615</v>
      </c>
      <c r="R81" s="2">
        <f t="shared" si="37"/>
        <v>676.50000000000011</v>
      </c>
      <c r="S81" s="2">
        <f t="shared" si="38"/>
        <v>744.1500000000002</v>
      </c>
      <c r="T81" s="2">
        <f t="shared" si="39"/>
        <v>818.56500000000028</v>
      </c>
      <c r="U81" s="2">
        <f t="shared" si="40"/>
        <v>724.72950000000014</v>
      </c>
      <c r="Z81" s="2">
        <f t="shared" si="27"/>
        <v>3728.9445000000005</v>
      </c>
      <c r="AA81" s="2">
        <f t="shared" si="41"/>
        <v>62.149075000000011</v>
      </c>
      <c r="AB81" s="2">
        <f t="shared" si="42"/>
        <v>186.44722500000003</v>
      </c>
      <c r="AC81" s="2">
        <f t="shared" si="43"/>
        <v>3396.919281720001</v>
      </c>
      <c r="AD81" s="2">
        <f t="shared" si="31"/>
        <v>745.78890000000013</v>
      </c>
      <c r="AE81" s="2">
        <f t="shared" si="32"/>
        <v>745.78890000000013</v>
      </c>
      <c r="AF81" s="2">
        <f t="shared" si="44"/>
        <v>745.78890000000013</v>
      </c>
      <c r="AG81" s="2">
        <f t="shared" si="45"/>
        <v>559.34167500000012</v>
      </c>
      <c r="AH81" s="2">
        <v>0</v>
      </c>
      <c r="AK81"/>
      <c r="AL81"/>
    </row>
    <row r="82" spans="1:38" s="2" customFormat="1" x14ac:dyDescent="0.25">
      <c r="A82"/>
      <c r="B82" t="s">
        <v>169</v>
      </c>
      <c r="C82" t="s">
        <v>170</v>
      </c>
      <c r="D82" t="s">
        <v>356</v>
      </c>
      <c r="E82"/>
      <c r="F82">
        <v>79499</v>
      </c>
      <c r="G82"/>
      <c r="H82" s="1">
        <v>1800</v>
      </c>
      <c r="I82" s="2">
        <v>5</v>
      </c>
      <c r="J82" s="14">
        <v>0.1</v>
      </c>
      <c r="K82" t="s">
        <v>36</v>
      </c>
      <c r="L82" t="s">
        <v>37</v>
      </c>
      <c r="M82" s="12">
        <v>100</v>
      </c>
      <c r="N82" s="2">
        <f t="shared" si="46"/>
        <v>1200</v>
      </c>
      <c r="O82"/>
      <c r="P82" s="2">
        <f t="shared" si="35"/>
        <v>300</v>
      </c>
      <c r="Q82" s="2">
        <f t="shared" si="36"/>
        <v>1230</v>
      </c>
      <c r="R82" s="2">
        <f t="shared" si="37"/>
        <v>1353.0000000000002</v>
      </c>
      <c r="S82" s="2">
        <f t="shared" si="38"/>
        <v>1488.3000000000004</v>
      </c>
      <c r="T82" s="2">
        <f t="shared" si="39"/>
        <v>1637.1300000000006</v>
      </c>
      <c r="U82" s="2">
        <f t="shared" si="40"/>
        <v>1449.4590000000003</v>
      </c>
      <c r="Z82" s="2">
        <f t="shared" si="27"/>
        <v>7457.889000000001</v>
      </c>
      <c r="AA82" s="2">
        <f t="shared" si="41"/>
        <v>124.29815000000002</v>
      </c>
      <c r="AB82" s="2">
        <f t="shared" si="42"/>
        <v>372.89445000000006</v>
      </c>
      <c r="AC82" s="2">
        <f t="shared" si="43"/>
        <v>3396.919281720001</v>
      </c>
      <c r="AD82" s="2">
        <f t="shared" si="31"/>
        <v>1491.5778000000003</v>
      </c>
      <c r="AE82" s="2">
        <f t="shared" si="32"/>
        <v>1491.5778000000003</v>
      </c>
      <c r="AF82" s="2">
        <f t="shared" si="44"/>
        <v>1491.5778000000003</v>
      </c>
      <c r="AG82" s="2">
        <f t="shared" si="45"/>
        <v>1118.6833500000002</v>
      </c>
      <c r="AH82" s="2">
        <v>0</v>
      </c>
      <c r="AK82"/>
      <c r="AL82"/>
    </row>
    <row r="83" spans="1:38" s="2" customFormat="1" x14ac:dyDescent="0.25">
      <c r="A83"/>
      <c r="B83">
        <v>35</v>
      </c>
      <c r="C83" t="s">
        <v>171</v>
      </c>
      <c r="D83" t="s">
        <v>356</v>
      </c>
      <c r="E83"/>
      <c r="F83">
        <v>79479</v>
      </c>
      <c r="G83"/>
      <c r="H83" s="1">
        <v>4400.6400000000003</v>
      </c>
      <c r="I83" s="2">
        <v>5</v>
      </c>
      <c r="J83" s="14">
        <v>0.1</v>
      </c>
      <c r="K83" t="s">
        <v>36</v>
      </c>
      <c r="L83" t="s">
        <v>37</v>
      </c>
      <c r="M83" s="12">
        <v>50</v>
      </c>
      <c r="N83" s="2">
        <f t="shared" si="46"/>
        <v>600</v>
      </c>
      <c r="O83"/>
      <c r="P83" s="2">
        <f t="shared" si="35"/>
        <v>150</v>
      </c>
      <c r="Q83" s="2">
        <f t="shared" si="36"/>
        <v>615</v>
      </c>
      <c r="R83" s="2">
        <f t="shared" si="37"/>
        <v>676.50000000000011</v>
      </c>
      <c r="S83" s="2">
        <f t="shared" si="38"/>
        <v>744.1500000000002</v>
      </c>
      <c r="T83" s="2">
        <f t="shared" si="39"/>
        <v>818.56500000000028</v>
      </c>
      <c r="U83" s="2">
        <f t="shared" si="40"/>
        <v>724.72950000000014</v>
      </c>
      <c r="Z83" s="2">
        <f t="shared" si="27"/>
        <v>3728.9445000000005</v>
      </c>
      <c r="AA83" s="2">
        <f t="shared" si="41"/>
        <v>62.149075000000011</v>
      </c>
      <c r="AB83" s="2">
        <f t="shared" si="42"/>
        <v>186.44722500000003</v>
      </c>
      <c r="AC83" s="2">
        <f t="shared" si="43"/>
        <v>3396.919281720001</v>
      </c>
      <c r="AD83" s="2">
        <f t="shared" si="31"/>
        <v>745.78890000000013</v>
      </c>
      <c r="AE83" s="2">
        <f t="shared" si="32"/>
        <v>745.78890000000013</v>
      </c>
      <c r="AF83" s="2">
        <f t="shared" si="44"/>
        <v>745.78890000000013</v>
      </c>
      <c r="AG83" s="2">
        <f t="shared" si="45"/>
        <v>559.34167500000012</v>
      </c>
      <c r="AH83" s="2">
        <v>0</v>
      </c>
      <c r="AK83"/>
      <c r="AL83"/>
    </row>
    <row r="84" spans="1:38" s="2" customFormat="1" x14ac:dyDescent="0.25">
      <c r="A84"/>
      <c r="B84">
        <v>59</v>
      </c>
      <c r="C84" t="s">
        <v>172</v>
      </c>
      <c r="D84" t="s">
        <v>356</v>
      </c>
      <c r="E84"/>
      <c r="F84">
        <v>79627</v>
      </c>
      <c r="G84"/>
      <c r="H84" s="1">
        <v>11809.64</v>
      </c>
      <c r="I84" s="2">
        <v>5</v>
      </c>
      <c r="J84" s="14">
        <v>0.1</v>
      </c>
      <c r="K84" t="s">
        <v>36</v>
      </c>
      <c r="L84" t="s">
        <v>37</v>
      </c>
      <c r="M84" s="12">
        <v>100</v>
      </c>
      <c r="N84" s="2">
        <f t="shared" si="46"/>
        <v>1200</v>
      </c>
      <c r="O84"/>
      <c r="P84" s="2">
        <f t="shared" si="35"/>
        <v>300</v>
      </c>
      <c r="Q84" s="2">
        <f t="shared" si="36"/>
        <v>1230</v>
      </c>
      <c r="R84" s="2">
        <f t="shared" si="37"/>
        <v>1353.0000000000002</v>
      </c>
      <c r="S84" s="2">
        <f t="shared" si="38"/>
        <v>1488.3000000000004</v>
      </c>
      <c r="T84" s="2">
        <f t="shared" si="39"/>
        <v>1637.1300000000006</v>
      </c>
      <c r="U84" s="2">
        <f t="shared" si="40"/>
        <v>1449.4590000000003</v>
      </c>
      <c r="Z84" s="2">
        <f t="shared" si="27"/>
        <v>7457.889000000001</v>
      </c>
      <c r="AA84" s="2">
        <f t="shared" si="41"/>
        <v>124.29815000000002</v>
      </c>
      <c r="AB84" s="2">
        <f t="shared" si="42"/>
        <v>372.89445000000006</v>
      </c>
      <c r="AC84" s="2">
        <f t="shared" si="43"/>
        <v>3396.919281720001</v>
      </c>
      <c r="AD84" s="2">
        <f t="shared" si="31"/>
        <v>1491.5778000000003</v>
      </c>
      <c r="AE84" s="2">
        <f t="shared" si="32"/>
        <v>1491.5778000000003</v>
      </c>
      <c r="AF84" s="2">
        <f t="shared" si="44"/>
        <v>1491.5778000000003</v>
      </c>
      <c r="AG84" s="2">
        <f t="shared" si="45"/>
        <v>1118.6833500000002</v>
      </c>
      <c r="AH84" s="2">
        <v>0</v>
      </c>
      <c r="AK84"/>
      <c r="AL84"/>
    </row>
    <row r="85" spans="1:38" s="2" customFormat="1" x14ac:dyDescent="0.25">
      <c r="A85"/>
      <c r="B85">
        <v>57</v>
      </c>
      <c r="C85" t="s">
        <v>173</v>
      </c>
      <c r="D85" t="s">
        <v>356</v>
      </c>
      <c r="E85"/>
      <c r="F85">
        <v>79588</v>
      </c>
      <c r="G85"/>
      <c r="H85" s="1">
        <v>1800</v>
      </c>
      <c r="I85" s="2">
        <v>5</v>
      </c>
      <c r="J85" s="14">
        <v>0.1</v>
      </c>
      <c r="K85" t="s">
        <v>36</v>
      </c>
      <c r="L85" t="s">
        <v>37</v>
      </c>
      <c r="M85" s="12">
        <v>50</v>
      </c>
      <c r="N85" s="2">
        <f t="shared" si="46"/>
        <v>600</v>
      </c>
      <c r="O85"/>
      <c r="P85" s="2">
        <f t="shared" si="35"/>
        <v>150</v>
      </c>
      <c r="Q85" s="2">
        <f t="shared" si="36"/>
        <v>615</v>
      </c>
      <c r="R85" s="2">
        <f t="shared" si="37"/>
        <v>676.50000000000011</v>
      </c>
      <c r="S85" s="2">
        <f t="shared" si="38"/>
        <v>744.1500000000002</v>
      </c>
      <c r="T85" s="2">
        <f t="shared" si="39"/>
        <v>818.56500000000028</v>
      </c>
      <c r="U85" s="2">
        <f t="shared" si="40"/>
        <v>724.72950000000014</v>
      </c>
      <c r="Z85" s="2">
        <f t="shared" si="27"/>
        <v>3728.9445000000005</v>
      </c>
      <c r="AA85" s="2">
        <f t="shared" si="41"/>
        <v>62.149075000000011</v>
      </c>
      <c r="AB85" s="2">
        <f t="shared" si="42"/>
        <v>186.44722500000003</v>
      </c>
      <c r="AC85" s="2">
        <f t="shared" si="43"/>
        <v>3396.919281720001</v>
      </c>
      <c r="AD85" s="2">
        <f t="shared" si="31"/>
        <v>745.78890000000013</v>
      </c>
      <c r="AE85" s="2">
        <f t="shared" si="32"/>
        <v>745.78890000000013</v>
      </c>
      <c r="AF85" s="2">
        <f t="shared" si="44"/>
        <v>745.78890000000013</v>
      </c>
      <c r="AG85" s="2">
        <f t="shared" si="45"/>
        <v>559.34167500000012</v>
      </c>
      <c r="AH85" s="2">
        <v>0</v>
      </c>
      <c r="AK85"/>
      <c r="AL85"/>
    </row>
    <row r="86" spans="1:38" s="2" customFormat="1" x14ac:dyDescent="0.25">
      <c r="A86"/>
      <c r="B86">
        <v>77</v>
      </c>
      <c r="C86" t="s">
        <v>174</v>
      </c>
      <c r="D86" t="s">
        <v>356</v>
      </c>
      <c r="E86"/>
      <c r="F86">
        <v>79683</v>
      </c>
      <c r="G86"/>
      <c r="H86" s="1">
        <v>1800</v>
      </c>
      <c r="I86" s="2">
        <v>5</v>
      </c>
      <c r="J86" s="14">
        <v>0.1</v>
      </c>
      <c r="K86" t="s">
        <v>36</v>
      </c>
      <c r="L86" t="s">
        <v>37</v>
      </c>
      <c r="M86" s="12">
        <v>50</v>
      </c>
      <c r="N86" s="2">
        <f t="shared" si="46"/>
        <v>600</v>
      </c>
      <c r="O86"/>
      <c r="P86" s="2">
        <f t="shared" si="35"/>
        <v>150</v>
      </c>
      <c r="Q86" s="2">
        <f t="shared" si="36"/>
        <v>615</v>
      </c>
      <c r="R86" s="2">
        <f t="shared" si="37"/>
        <v>676.50000000000011</v>
      </c>
      <c r="S86" s="2">
        <f t="shared" si="38"/>
        <v>744.1500000000002</v>
      </c>
      <c r="T86" s="2">
        <f t="shared" si="39"/>
        <v>818.56500000000028</v>
      </c>
      <c r="U86" s="2">
        <f t="shared" si="40"/>
        <v>724.72950000000014</v>
      </c>
      <c r="Z86" s="2">
        <f t="shared" si="27"/>
        <v>3728.9445000000005</v>
      </c>
      <c r="AA86" s="2">
        <f t="shared" si="41"/>
        <v>62.149075000000011</v>
      </c>
      <c r="AB86" s="2">
        <f t="shared" si="42"/>
        <v>186.44722500000003</v>
      </c>
      <c r="AC86" s="2">
        <f t="shared" si="43"/>
        <v>3396.919281720001</v>
      </c>
      <c r="AD86" s="2">
        <f t="shared" si="31"/>
        <v>745.78890000000013</v>
      </c>
      <c r="AE86" s="2">
        <f t="shared" si="32"/>
        <v>745.78890000000013</v>
      </c>
      <c r="AF86" s="2">
        <f t="shared" si="44"/>
        <v>745.78890000000013</v>
      </c>
      <c r="AG86" s="2">
        <f t="shared" si="45"/>
        <v>559.34167500000012</v>
      </c>
      <c r="AH86" s="2">
        <v>0</v>
      </c>
      <c r="AK86"/>
      <c r="AL86"/>
    </row>
    <row r="87" spans="1:38" s="2" customFormat="1" x14ac:dyDescent="0.25">
      <c r="A87"/>
      <c r="B87">
        <v>22</v>
      </c>
      <c r="C87" t="s">
        <v>175</v>
      </c>
      <c r="D87" t="s">
        <v>356</v>
      </c>
      <c r="E87"/>
      <c r="F87">
        <v>79690</v>
      </c>
      <c r="G87"/>
      <c r="H87" s="1">
        <v>11809.64</v>
      </c>
      <c r="I87" s="2">
        <v>5</v>
      </c>
      <c r="J87" s="14">
        <v>0.1</v>
      </c>
      <c r="K87" t="s">
        <v>36</v>
      </c>
      <c r="L87" t="s">
        <v>37</v>
      </c>
      <c r="M87" s="12">
        <v>100</v>
      </c>
      <c r="N87" s="2">
        <f t="shared" si="46"/>
        <v>1200</v>
      </c>
      <c r="O87"/>
      <c r="P87" s="2">
        <f t="shared" si="35"/>
        <v>300</v>
      </c>
      <c r="Q87" s="2">
        <f t="shared" si="36"/>
        <v>1230</v>
      </c>
      <c r="R87" s="2">
        <f t="shared" si="37"/>
        <v>1353.0000000000002</v>
      </c>
      <c r="S87" s="2">
        <f t="shared" si="38"/>
        <v>1488.3000000000004</v>
      </c>
      <c r="T87" s="2">
        <f t="shared" si="39"/>
        <v>1637.1300000000006</v>
      </c>
      <c r="U87" s="2">
        <f t="shared" si="40"/>
        <v>1449.4590000000003</v>
      </c>
      <c r="Z87" s="2">
        <f t="shared" si="27"/>
        <v>7457.889000000001</v>
      </c>
      <c r="AA87" s="2">
        <f t="shared" si="41"/>
        <v>124.29815000000002</v>
      </c>
      <c r="AB87" s="2">
        <f t="shared" si="42"/>
        <v>372.89445000000006</v>
      </c>
      <c r="AC87" s="2">
        <f t="shared" si="43"/>
        <v>3396.919281720001</v>
      </c>
      <c r="AD87" s="2">
        <f t="shared" si="31"/>
        <v>1491.5778000000003</v>
      </c>
      <c r="AE87" s="2">
        <f t="shared" si="32"/>
        <v>1491.5778000000003</v>
      </c>
      <c r="AF87" s="2">
        <f t="shared" si="44"/>
        <v>1491.5778000000003</v>
      </c>
      <c r="AG87" s="2">
        <f t="shared" si="45"/>
        <v>1118.6833500000002</v>
      </c>
      <c r="AH87" s="2">
        <v>0</v>
      </c>
      <c r="AK87"/>
      <c r="AL87"/>
    </row>
    <row r="88" spans="1:38" s="2" customFormat="1" x14ac:dyDescent="0.25">
      <c r="A88"/>
      <c r="B88">
        <v>39</v>
      </c>
      <c r="C88" t="s">
        <v>176</v>
      </c>
      <c r="D88" t="s">
        <v>356</v>
      </c>
      <c r="E88"/>
      <c r="F88">
        <v>79645</v>
      </c>
      <c r="G88"/>
      <c r="H88" s="1">
        <v>5445.36</v>
      </c>
      <c r="I88" s="2">
        <v>5</v>
      </c>
      <c r="J88" s="14">
        <v>0.1</v>
      </c>
      <c r="K88" t="s">
        <v>36</v>
      </c>
      <c r="L88" t="s">
        <v>37</v>
      </c>
      <c r="M88" s="12">
        <v>50</v>
      </c>
      <c r="N88" s="2">
        <f t="shared" si="46"/>
        <v>600</v>
      </c>
      <c r="O88"/>
      <c r="P88" s="2">
        <f t="shared" si="35"/>
        <v>150</v>
      </c>
      <c r="Q88" s="2">
        <f t="shared" si="36"/>
        <v>615</v>
      </c>
      <c r="R88" s="2">
        <f t="shared" si="37"/>
        <v>676.50000000000011</v>
      </c>
      <c r="S88" s="2">
        <f t="shared" si="38"/>
        <v>744.1500000000002</v>
      </c>
      <c r="T88" s="2">
        <f t="shared" si="39"/>
        <v>818.56500000000028</v>
      </c>
      <c r="U88" s="2">
        <f t="shared" si="40"/>
        <v>724.72950000000014</v>
      </c>
      <c r="Z88" s="2">
        <f t="shared" si="27"/>
        <v>3728.9445000000005</v>
      </c>
      <c r="AA88" s="2">
        <f t="shared" si="41"/>
        <v>62.149075000000011</v>
      </c>
      <c r="AB88" s="2">
        <f t="shared" si="42"/>
        <v>186.44722500000003</v>
      </c>
      <c r="AC88" s="2">
        <f t="shared" si="43"/>
        <v>3396.919281720001</v>
      </c>
      <c r="AD88" s="2">
        <f t="shared" si="31"/>
        <v>745.78890000000013</v>
      </c>
      <c r="AE88" s="2">
        <f t="shared" si="32"/>
        <v>745.78890000000013</v>
      </c>
      <c r="AF88" s="2">
        <f t="shared" si="44"/>
        <v>745.78890000000013</v>
      </c>
      <c r="AG88" s="2">
        <f t="shared" si="45"/>
        <v>559.34167500000012</v>
      </c>
      <c r="AH88" s="2">
        <v>0</v>
      </c>
      <c r="AK88"/>
      <c r="AL88"/>
    </row>
    <row r="89" spans="1:38" s="2" customFormat="1" x14ac:dyDescent="0.25">
      <c r="A89"/>
      <c r="B89">
        <v>26</v>
      </c>
      <c r="C89" t="s">
        <v>177</v>
      </c>
      <c r="D89" t="s">
        <v>356</v>
      </c>
      <c r="E89"/>
      <c r="F89">
        <v>79659</v>
      </c>
      <c r="G89"/>
      <c r="H89" s="1">
        <v>1800</v>
      </c>
      <c r="I89" s="2">
        <v>5</v>
      </c>
      <c r="J89" s="14">
        <v>0.1</v>
      </c>
      <c r="K89" t="s">
        <v>36</v>
      </c>
      <c r="L89" t="s">
        <v>37</v>
      </c>
      <c r="M89" s="12">
        <v>100</v>
      </c>
      <c r="N89" s="2">
        <f t="shared" si="46"/>
        <v>1200</v>
      </c>
      <c r="O89"/>
      <c r="P89" s="2">
        <f t="shared" si="35"/>
        <v>300</v>
      </c>
      <c r="Q89" s="2">
        <f t="shared" si="36"/>
        <v>1230</v>
      </c>
      <c r="R89" s="2">
        <f t="shared" si="37"/>
        <v>1353.0000000000002</v>
      </c>
      <c r="S89" s="2">
        <f t="shared" si="38"/>
        <v>1488.3000000000004</v>
      </c>
      <c r="T89" s="2">
        <f t="shared" si="39"/>
        <v>1637.1300000000006</v>
      </c>
      <c r="U89" s="2">
        <f t="shared" si="40"/>
        <v>1449.4590000000003</v>
      </c>
      <c r="Z89" s="2">
        <f t="shared" si="27"/>
        <v>7457.889000000001</v>
      </c>
      <c r="AA89" s="2">
        <f t="shared" si="41"/>
        <v>124.29815000000002</v>
      </c>
      <c r="AB89" s="2">
        <f t="shared" si="42"/>
        <v>372.89445000000006</v>
      </c>
      <c r="AC89" s="2">
        <f t="shared" si="43"/>
        <v>3396.919281720001</v>
      </c>
      <c r="AD89" s="2">
        <f t="shared" si="31"/>
        <v>1491.5778000000003</v>
      </c>
      <c r="AE89" s="2">
        <f t="shared" si="32"/>
        <v>1491.5778000000003</v>
      </c>
      <c r="AF89" s="2">
        <f t="shared" si="44"/>
        <v>1491.5778000000003</v>
      </c>
      <c r="AG89" s="2">
        <f t="shared" si="45"/>
        <v>1118.6833500000002</v>
      </c>
      <c r="AH89" s="2">
        <v>0</v>
      </c>
      <c r="AK89"/>
      <c r="AL89"/>
    </row>
    <row r="90" spans="1:38" s="2" customFormat="1" x14ac:dyDescent="0.25">
      <c r="A90"/>
      <c r="B90">
        <v>79</v>
      </c>
      <c r="C90" t="s">
        <v>178</v>
      </c>
      <c r="D90" t="s">
        <v>356</v>
      </c>
      <c r="E90"/>
      <c r="F90">
        <v>79596</v>
      </c>
      <c r="G90"/>
      <c r="H90" s="1">
        <v>4496.05</v>
      </c>
      <c r="I90" s="2">
        <v>5</v>
      </c>
      <c r="J90" s="14">
        <v>0.1</v>
      </c>
      <c r="K90" t="s">
        <v>36</v>
      </c>
      <c r="L90" t="s">
        <v>37</v>
      </c>
      <c r="M90" s="12">
        <v>50</v>
      </c>
      <c r="N90" s="2">
        <f t="shared" si="46"/>
        <v>600</v>
      </c>
      <c r="O90"/>
      <c r="P90" s="2">
        <f t="shared" si="35"/>
        <v>150</v>
      </c>
      <c r="Q90" s="2">
        <f t="shared" si="36"/>
        <v>615</v>
      </c>
      <c r="R90" s="2">
        <f t="shared" si="37"/>
        <v>676.50000000000011</v>
      </c>
      <c r="S90" s="2">
        <f t="shared" si="38"/>
        <v>744.1500000000002</v>
      </c>
      <c r="T90" s="2">
        <f t="shared" si="39"/>
        <v>818.56500000000028</v>
      </c>
      <c r="U90" s="2">
        <f t="shared" si="40"/>
        <v>724.72950000000014</v>
      </c>
      <c r="Z90" s="2">
        <f t="shared" si="27"/>
        <v>3728.9445000000005</v>
      </c>
      <c r="AA90" s="2">
        <f t="shared" si="41"/>
        <v>62.149075000000011</v>
      </c>
      <c r="AB90" s="2">
        <f t="shared" si="42"/>
        <v>186.44722500000003</v>
      </c>
      <c r="AC90" s="2">
        <f t="shared" si="43"/>
        <v>3396.919281720001</v>
      </c>
      <c r="AD90" s="2">
        <f t="shared" si="31"/>
        <v>745.78890000000013</v>
      </c>
      <c r="AE90" s="2">
        <f t="shared" si="32"/>
        <v>745.78890000000013</v>
      </c>
      <c r="AF90" s="2">
        <f t="shared" si="44"/>
        <v>745.78890000000013</v>
      </c>
      <c r="AG90" s="2">
        <f t="shared" si="45"/>
        <v>559.34167500000012</v>
      </c>
      <c r="AH90" s="2">
        <v>0</v>
      </c>
      <c r="AK90"/>
      <c r="AL90"/>
    </row>
    <row r="91" spans="1:38" s="2" customFormat="1" x14ac:dyDescent="0.25">
      <c r="A91"/>
      <c r="B91">
        <v>54</v>
      </c>
      <c r="C91" t="s">
        <v>179</v>
      </c>
      <c r="D91" t="s">
        <v>356</v>
      </c>
      <c r="E91"/>
      <c r="F91">
        <v>79541</v>
      </c>
      <c r="G91"/>
      <c r="H91" s="1">
        <v>4400.55</v>
      </c>
      <c r="I91" s="2">
        <v>5</v>
      </c>
      <c r="J91" s="14">
        <v>0.1</v>
      </c>
      <c r="K91" t="s">
        <v>36</v>
      </c>
      <c r="L91" t="s">
        <v>37</v>
      </c>
      <c r="M91" s="12">
        <v>50</v>
      </c>
      <c r="N91" s="2">
        <f t="shared" si="46"/>
        <v>600</v>
      </c>
      <c r="O91"/>
      <c r="P91" s="2">
        <f t="shared" si="35"/>
        <v>150</v>
      </c>
      <c r="Q91" s="2">
        <f t="shared" si="36"/>
        <v>615</v>
      </c>
      <c r="R91" s="2">
        <f t="shared" si="37"/>
        <v>676.50000000000011</v>
      </c>
      <c r="S91" s="2">
        <f t="shared" si="38"/>
        <v>744.1500000000002</v>
      </c>
      <c r="T91" s="2">
        <f t="shared" si="39"/>
        <v>818.56500000000028</v>
      </c>
      <c r="U91" s="2">
        <f t="shared" si="40"/>
        <v>724.72950000000014</v>
      </c>
      <c r="Z91" s="2">
        <f t="shared" si="27"/>
        <v>3728.9445000000005</v>
      </c>
      <c r="AA91" s="2">
        <f t="shared" si="41"/>
        <v>62.149075000000011</v>
      </c>
      <c r="AB91" s="2">
        <f t="shared" si="42"/>
        <v>186.44722500000003</v>
      </c>
      <c r="AC91" s="2">
        <f t="shared" si="43"/>
        <v>3396.919281720001</v>
      </c>
      <c r="AD91" s="2">
        <f t="shared" si="31"/>
        <v>745.78890000000013</v>
      </c>
      <c r="AE91" s="2">
        <f t="shared" si="32"/>
        <v>745.78890000000013</v>
      </c>
      <c r="AF91" s="2">
        <f t="shared" si="44"/>
        <v>745.78890000000013</v>
      </c>
      <c r="AG91" s="2">
        <f t="shared" si="45"/>
        <v>559.34167500000012</v>
      </c>
      <c r="AH91" s="2">
        <v>0</v>
      </c>
      <c r="AK91"/>
      <c r="AL91"/>
    </row>
    <row r="92" spans="1:38" s="2" customFormat="1" x14ac:dyDescent="0.25">
      <c r="A92"/>
      <c r="B92">
        <v>39</v>
      </c>
      <c r="C92" t="s">
        <v>180</v>
      </c>
      <c r="D92" t="s">
        <v>356</v>
      </c>
      <c r="E92"/>
      <c r="F92">
        <v>79672</v>
      </c>
      <c r="G92"/>
      <c r="H92" s="1">
        <v>4471.92</v>
      </c>
      <c r="I92" s="2">
        <v>5</v>
      </c>
      <c r="J92" s="14">
        <v>0.1</v>
      </c>
      <c r="K92" t="s">
        <v>36</v>
      </c>
      <c r="L92" t="s">
        <v>37</v>
      </c>
      <c r="M92" s="12">
        <v>50</v>
      </c>
      <c r="N92" s="2">
        <f t="shared" si="46"/>
        <v>600</v>
      </c>
      <c r="O92"/>
      <c r="P92" s="2">
        <f t="shared" si="35"/>
        <v>150</v>
      </c>
      <c r="Q92" s="2">
        <f t="shared" si="36"/>
        <v>615</v>
      </c>
      <c r="R92" s="2">
        <f t="shared" si="37"/>
        <v>676.50000000000011</v>
      </c>
      <c r="S92" s="2">
        <f t="shared" si="38"/>
        <v>744.1500000000002</v>
      </c>
      <c r="T92" s="2">
        <f t="shared" si="39"/>
        <v>818.56500000000028</v>
      </c>
      <c r="U92" s="2">
        <f t="shared" si="40"/>
        <v>724.72950000000014</v>
      </c>
      <c r="Z92" s="2">
        <f t="shared" si="27"/>
        <v>3728.9445000000005</v>
      </c>
      <c r="AA92" s="2">
        <f t="shared" si="41"/>
        <v>62.149075000000011</v>
      </c>
      <c r="AB92" s="2">
        <f t="shared" si="42"/>
        <v>186.44722500000003</v>
      </c>
      <c r="AC92" s="2">
        <f t="shared" si="43"/>
        <v>3396.919281720001</v>
      </c>
      <c r="AD92" s="2">
        <f t="shared" si="31"/>
        <v>745.78890000000013</v>
      </c>
      <c r="AE92" s="2">
        <f t="shared" si="32"/>
        <v>745.78890000000013</v>
      </c>
      <c r="AF92" s="2">
        <f t="shared" si="44"/>
        <v>745.78890000000013</v>
      </c>
      <c r="AG92" s="2">
        <f t="shared" si="45"/>
        <v>559.34167500000012</v>
      </c>
      <c r="AH92" s="2">
        <v>0</v>
      </c>
      <c r="AK92"/>
      <c r="AL92"/>
    </row>
    <row r="93" spans="1:38" s="2" customFormat="1" x14ac:dyDescent="0.25">
      <c r="A93"/>
      <c r="B93">
        <v>34</v>
      </c>
      <c r="C93" t="s">
        <v>181</v>
      </c>
      <c r="D93" t="s">
        <v>356</v>
      </c>
      <c r="E93"/>
      <c r="F93">
        <v>79478</v>
      </c>
      <c r="G93"/>
      <c r="H93" s="1">
        <v>5937.25</v>
      </c>
      <c r="I93" s="2">
        <v>5</v>
      </c>
      <c r="J93" s="14">
        <v>0.1</v>
      </c>
      <c r="K93" t="s">
        <v>36</v>
      </c>
      <c r="L93" t="s">
        <v>37</v>
      </c>
      <c r="M93" s="12">
        <v>75</v>
      </c>
      <c r="N93" s="2">
        <f t="shared" si="46"/>
        <v>900</v>
      </c>
      <c r="O93"/>
      <c r="P93" s="2">
        <f t="shared" si="35"/>
        <v>225</v>
      </c>
      <c r="Q93" s="2">
        <f t="shared" si="36"/>
        <v>922.5</v>
      </c>
      <c r="R93" s="2">
        <f t="shared" si="37"/>
        <v>1014.75</v>
      </c>
      <c r="S93" s="2">
        <f t="shared" si="38"/>
        <v>1116.2250000000001</v>
      </c>
      <c r="T93" s="2">
        <f t="shared" si="39"/>
        <v>1227.8475000000003</v>
      </c>
      <c r="U93" s="2">
        <f t="shared" si="40"/>
        <v>1087.0942500000003</v>
      </c>
      <c r="Z93" s="2">
        <f t="shared" si="27"/>
        <v>5593.4167500000003</v>
      </c>
      <c r="AA93" s="2">
        <f t="shared" si="41"/>
        <v>93.223612500000002</v>
      </c>
      <c r="AB93" s="2">
        <f t="shared" si="42"/>
        <v>279.6708375</v>
      </c>
      <c r="AC93" s="2">
        <f t="shared" si="43"/>
        <v>3396.919281720001</v>
      </c>
      <c r="AD93" s="2">
        <f t="shared" si="31"/>
        <v>1118.68335</v>
      </c>
      <c r="AE93" s="2">
        <f t="shared" si="32"/>
        <v>1118.68335</v>
      </c>
      <c r="AF93" s="2">
        <f t="shared" si="44"/>
        <v>1118.68335</v>
      </c>
      <c r="AG93" s="2">
        <f t="shared" si="45"/>
        <v>839.01251249999996</v>
      </c>
      <c r="AH93" s="2">
        <v>0</v>
      </c>
      <c r="AK93"/>
      <c r="AL93"/>
    </row>
    <row r="94" spans="1:38" s="2" customFormat="1" x14ac:dyDescent="0.25">
      <c r="A94"/>
      <c r="B94">
        <v>11</v>
      </c>
      <c r="C94" t="s">
        <v>182</v>
      </c>
      <c r="D94" t="s">
        <v>356</v>
      </c>
      <c r="E94"/>
      <c r="F94">
        <v>79660</v>
      </c>
      <c r="G94"/>
      <c r="H94" s="1">
        <v>8408.6200000000008</v>
      </c>
      <c r="I94" s="2">
        <v>5</v>
      </c>
      <c r="J94" s="14">
        <v>0.1</v>
      </c>
      <c r="K94" t="s">
        <v>36</v>
      </c>
      <c r="L94" t="s">
        <v>37</v>
      </c>
      <c r="M94" s="12">
        <v>100</v>
      </c>
      <c r="N94" s="2">
        <f t="shared" si="46"/>
        <v>1200</v>
      </c>
      <c r="O94"/>
      <c r="P94" s="2">
        <f t="shared" si="35"/>
        <v>300</v>
      </c>
      <c r="Q94" s="2">
        <f t="shared" si="36"/>
        <v>1230</v>
      </c>
      <c r="R94" s="2">
        <f t="shared" si="37"/>
        <v>1353.0000000000002</v>
      </c>
      <c r="S94" s="2">
        <f t="shared" si="38"/>
        <v>1488.3000000000004</v>
      </c>
      <c r="T94" s="2">
        <f t="shared" si="39"/>
        <v>1637.1300000000006</v>
      </c>
      <c r="U94" s="2">
        <f t="shared" si="40"/>
        <v>1449.4590000000003</v>
      </c>
      <c r="Z94" s="2">
        <f t="shared" si="27"/>
        <v>7457.889000000001</v>
      </c>
      <c r="AA94" s="2">
        <f t="shared" si="41"/>
        <v>124.29815000000002</v>
      </c>
      <c r="AB94" s="2">
        <f t="shared" si="42"/>
        <v>372.89445000000006</v>
      </c>
      <c r="AC94" s="2">
        <f t="shared" si="43"/>
        <v>3396.919281720001</v>
      </c>
      <c r="AD94" s="2">
        <f t="shared" si="31"/>
        <v>1491.5778000000003</v>
      </c>
      <c r="AE94" s="2">
        <f t="shared" si="32"/>
        <v>1491.5778000000003</v>
      </c>
      <c r="AF94" s="2">
        <f t="shared" si="44"/>
        <v>1491.5778000000003</v>
      </c>
      <c r="AG94" s="2">
        <f t="shared" si="45"/>
        <v>1118.6833500000002</v>
      </c>
      <c r="AH94" s="2">
        <v>0</v>
      </c>
      <c r="AK94"/>
      <c r="AL94"/>
    </row>
    <row r="95" spans="1:38" s="2" customFormat="1" x14ac:dyDescent="0.25">
      <c r="A95"/>
      <c r="B95">
        <v>30</v>
      </c>
      <c r="C95" t="s">
        <v>183</v>
      </c>
      <c r="D95" t="s">
        <v>356</v>
      </c>
      <c r="E95"/>
      <c r="F95">
        <v>79504</v>
      </c>
      <c r="G95"/>
      <c r="H95" s="1">
        <v>9317.7199999999993</v>
      </c>
      <c r="I95" s="2">
        <v>5</v>
      </c>
      <c r="J95" s="14">
        <v>0.1</v>
      </c>
      <c r="K95" t="s">
        <v>36</v>
      </c>
      <c r="L95" t="s">
        <v>37</v>
      </c>
      <c r="M95" s="12">
        <v>100</v>
      </c>
      <c r="N95" s="2">
        <f t="shared" si="46"/>
        <v>1200</v>
      </c>
      <c r="O95"/>
      <c r="P95" s="2">
        <f t="shared" si="35"/>
        <v>300</v>
      </c>
      <c r="Q95" s="2">
        <f t="shared" si="36"/>
        <v>1230</v>
      </c>
      <c r="R95" s="2">
        <f t="shared" si="37"/>
        <v>1353.0000000000002</v>
      </c>
      <c r="S95" s="2">
        <f t="shared" si="38"/>
        <v>1488.3000000000004</v>
      </c>
      <c r="T95" s="2">
        <f t="shared" si="39"/>
        <v>1637.1300000000006</v>
      </c>
      <c r="U95" s="2">
        <f t="shared" si="40"/>
        <v>1449.4590000000003</v>
      </c>
      <c r="Z95" s="2">
        <f t="shared" si="27"/>
        <v>7457.889000000001</v>
      </c>
      <c r="AA95" s="2">
        <f t="shared" si="41"/>
        <v>124.29815000000002</v>
      </c>
      <c r="AB95" s="2">
        <f t="shared" si="42"/>
        <v>372.89445000000006</v>
      </c>
      <c r="AC95" s="2">
        <f t="shared" si="43"/>
        <v>3396.919281720001</v>
      </c>
      <c r="AD95" s="2">
        <f t="shared" si="31"/>
        <v>1491.5778000000003</v>
      </c>
      <c r="AE95" s="2">
        <f t="shared" si="32"/>
        <v>1491.5778000000003</v>
      </c>
      <c r="AF95" s="2">
        <f t="shared" si="44"/>
        <v>1491.5778000000003</v>
      </c>
      <c r="AG95" s="2">
        <f t="shared" si="45"/>
        <v>1118.6833500000002</v>
      </c>
      <c r="AH95" s="2">
        <v>0</v>
      </c>
      <c r="AK95"/>
      <c r="AL95"/>
    </row>
    <row r="96" spans="1:38" s="2" customFormat="1" x14ac:dyDescent="0.25">
      <c r="A96"/>
      <c r="B96">
        <v>55</v>
      </c>
      <c r="C96" t="s">
        <v>184</v>
      </c>
      <c r="D96" t="s">
        <v>356</v>
      </c>
      <c r="E96"/>
      <c r="F96">
        <v>79518</v>
      </c>
      <c r="G96"/>
      <c r="H96" s="1">
        <v>4998.22</v>
      </c>
      <c r="I96" s="2">
        <v>5</v>
      </c>
      <c r="J96" s="14">
        <v>0.1</v>
      </c>
      <c r="K96" t="s">
        <v>36</v>
      </c>
      <c r="L96" t="s">
        <v>37</v>
      </c>
      <c r="M96" s="12">
        <v>50</v>
      </c>
      <c r="N96" s="2">
        <f t="shared" si="46"/>
        <v>600</v>
      </c>
      <c r="O96"/>
      <c r="P96" s="2">
        <f t="shared" si="35"/>
        <v>150</v>
      </c>
      <c r="Q96" s="2">
        <f t="shared" si="36"/>
        <v>615</v>
      </c>
      <c r="R96" s="2">
        <f t="shared" si="37"/>
        <v>676.50000000000011</v>
      </c>
      <c r="S96" s="2">
        <f t="shared" si="38"/>
        <v>744.1500000000002</v>
      </c>
      <c r="T96" s="2">
        <f t="shared" si="39"/>
        <v>818.56500000000028</v>
      </c>
      <c r="U96" s="2">
        <f t="shared" si="40"/>
        <v>724.72950000000014</v>
      </c>
      <c r="Z96" s="2">
        <f t="shared" si="27"/>
        <v>3728.9445000000005</v>
      </c>
      <c r="AA96" s="2">
        <f t="shared" si="41"/>
        <v>62.149075000000011</v>
      </c>
      <c r="AB96" s="2">
        <f t="shared" si="42"/>
        <v>186.44722500000003</v>
      </c>
      <c r="AC96" s="2">
        <f t="shared" si="43"/>
        <v>3396.919281720001</v>
      </c>
      <c r="AD96" s="2">
        <f t="shared" si="31"/>
        <v>745.78890000000013</v>
      </c>
      <c r="AE96" s="2">
        <f t="shared" si="32"/>
        <v>745.78890000000013</v>
      </c>
      <c r="AF96" s="2">
        <f t="shared" si="44"/>
        <v>745.78890000000013</v>
      </c>
      <c r="AG96" s="2">
        <f t="shared" si="45"/>
        <v>559.34167500000012</v>
      </c>
      <c r="AH96" s="2">
        <v>0</v>
      </c>
      <c r="AK96"/>
      <c r="AL96"/>
    </row>
    <row r="97" spans="1:38" s="2" customFormat="1" x14ac:dyDescent="0.25">
      <c r="A97"/>
      <c r="B97">
        <v>67</v>
      </c>
      <c r="C97" t="s">
        <v>185</v>
      </c>
      <c r="D97" t="s">
        <v>356</v>
      </c>
      <c r="E97"/>
      <c r="F97">
        <v>79623</v>
      </c>
      <c r="G97"/>
      <c r="H97" s="1">
        <v>8818.9699999999993</v>
      </c>
      <c r="I97" s="2">
        <v>5</v>
      </c>
      <c r="J97" s="14">
        <v>0.1</v>
      </c>
      <c r="K97" t="s">
        <v>36</v>
      </c>
      <c r="L97" t="s">
        <v>37</v>
      </c>
      <c r="M97" s="12">
        <v>100</v>
      </c>
      <c r="N97" s="2">
        <f t="shared" si="46"/>
        <v>1200</v>
      </c>
      <c r="O97"/>
      <c r="P97" s="2">
        <f t="shared" si="35"/>
        <v>300</v>
      </c>
      <c r="Q97" s="2">
        <f t="shared" si="36"/>
        <v>1230</v>
      </c>
      <c r="R97" s="2">
        <f t="shared" si="37"/>
        <v>1353.0000000000002</v>
      </c>
      <c r="S97" s="2">
        <f t="shared" si="38"/>
        <v>1488.3000000000004</v>
      </c>
      <c r="T97" s="2">
        <f t="shared" si="39"/>
        <v>1637.1300000000006</v>
      </c>
      <c r="U97" s="2">
        <f t="shared" si="40"/>
        <v>1449.4590000000003</v>
      </c>
      <c r="Z97" s="2">
        <f t="shared" si="27"/>
        <v>7457.889000000001</v>
      </c>
      <c r="AA97" s="2">
        <f t="shared" si="41"/>
        <v>124.29815000000002</v>
      </c>
      <c r="AB97" s="2">
        <f t="shared" si="42"/>
        <v>372.89445000000006</v>
      </c>
      <c r="AC97" s="2">
        <f t="shared" si="43"/>
        <v>3396.919281720001</v>
      </c>
      <c r="AD97" s="2">
        <f t="shared" si="31"/>
        <v>1491.5778000000003</v>
      </c>
      <c r="AE97" s="2">
        <f t="shared" si="32"/>
        <v>1491.5778000000003</v>
      </c>
      <c r="AF97" s="2">
        <f t="shared" si="44"/>
        <v>1491.5778000000003</v>
      </c>
      <c r="AG97" s="2">
        <f t="shared" si="45"/>
        <v>1118.6833500000002</v>
      </c>
      <c r="AH97" s="2">
        <v>0</v>
      </c>
      <c r="AK97"/>
      <c r="AL97"/>
    </row>
    <row r="98" spans="1:38" s="2" customFormat="1" x14ac:dyDescent="0.25">
      <c r="A98"/>
      <c r="B98">
        <v>32</v>
      </c>
      <c r="C98" t="s">
        <v>186</v>
      </c>
      <c r="D98" t="s">
        <v>356</v>
      </c>
      <c r="E98"/>
      <c r="F98">
        <v>79664</v>
      </c>
      <c r="G98"/>
      <c r="H98" s="1">
        <v>14898.58</v>
      </c>
      <c r="I98" s="2">
        <v>5</v>
      </c>
      <c r="J98" s="14">
        <v>0.1</v>
      </c>
      <c r="K98" t="s">
        <v>36</v>
      </c>
      <c r="L98" t="s">
        <v>37</v>
      </c>
      <c r="M98" s="12">
        <v>200</v>
      </c>
      <c r="N98" s="2">
        <f t="shared" si="46"/>
        <v>2400</v>
      </c>
      <c r="O98"/>
      <c r="P98" s="2">
        <f t="shared" si="35"/>
        <v>600</v>
      </c>
      <c r="Q98" s="2">
        <f t="shared" si="36"/>
        <v>2460</v>
      </c>
      <c r="R98" s="2">
        <f t="shared" si="37"/>
        <v>2706.0000000000005</v>
      </c>
      <c r="S98" s="2">
        <f t="shared" si="38"/>
        <v>2976.6000000000008</v>
      </c>
      <c r="T98" s="2">
        <f t="shared" si="39"/>
        <v>3274.2600000000011</v>
      </c>
      <c r="U98" s="2">
        <f t="shared" si="40"/>
        <v>2898.9180000000006</v>
      </c>
      <c r="Z98" s="2">
        <f t="shared" si="27"/>
        <v>14915.778000000002</v>
      </c>
      <c r="AA98" s="2">
        <f t="shared" si="41"/>
        <v>248.59630000000004</v>
      </c>
      <c r="AB98" s="2">
        <f t="shared" si="42"/>
        <v>745.78890000000013</v>
      </c>
      <c r="AC98" s="2">
        <f t="shared" si="43"/>
        <v>3396.919281720001</v>
      </c>
      <c r="AD98" s="2">
        <f t="shared" si="31"/>
        <v>2983.1556000000005</v>
      </c>
      <c r="AE98" s="2">
        <f t="shared" si="32"/>
        <v>2983.1556000000005</v>
      </c>
      <c r="AF98" s="2">
        <f t="shared" si="44"/>
        <v>2983.1556000000005</v>
      </c>
      <c r="AG98" s="2">
        <f t="shared" si="45"/>
        <v>2237.3667000000005</v>
      </c>
      <c r="AH98" s="2">
        <v>0</v>
      </c>
      <c r="AK98"/>
      <c r="AL98"/>
    </row>
    <row r="99" spans="1:38" s="2" customFormat="1" x14ac:dyDescent="0.25">
      <c r="A99"/>
      <c r="B99">
        <v>19</v>
      </c>
      <c r="C99" t="s">
        <v>187</v>
      </c>
      <c r="D99" t="s">
        <v>356</v>
      </c>
      <c r="E99"/>
      <c r="F99">
        <v>79663</v>
      </c>
      <c r="G99"/>
      <c r="H99" s="1">
        <v>12192.89</v>
      </c>
      <c r="I99" s="2">
        <v>5</v>
      </c>
      <c r="J99" s="14">
        <v>0.1</v>
      </c>
      <c r="K99" t="s">
        <v>36</v>
      </c>
      <c r="L99" t="s">
        <v>37</v>
      </c>
      <c r="M99" s="12">
        <v>150</v>
      </c>
      <c r="N99" s="2">
        <f t="shared" si="46"/>
        <v>1800</v>
      </c>
      <c r="O99"/>
      <c r="P99" s="2">
        <f t="shared" si="35"/>
        <v>450</v>
      </c>
      <c r="Q99" s="2">
        <f t="shared" si="36"/>
        <v>1845</v>
      </c>
      <c r="R99" s="2">
        <f t="shared" si="37"/>
        <v>2029.5</v>
      </c>
      <c r="S99" s="2">
        <f t="shared" si="38"/>
        <v>2232.4500000000003</v>
      </c>
      <c r="T99" s="2">
        <f t="shared" si="39"/>
        <v>2455.6950000000006</v>
      </c>
      <c r="U99" s="2">
        <f t="shared" si="40"/>
        <v>2174.1885000000007</v>
      </c>
      <c r="Z99" s="2">
        <f t="shared" ref="Z99:Z162" si="47">SUM(P99:U99)</f>
        <v>11186.833500000001</v>
      </c>
      <c r="AA99" s="2">
        <f t="shared" si="41"/>
        <v>186.447225</v>
      </c>
      <c r="AB99" s="2">
        <f t="shared" si="42"/>
        <v>559.34167500000001</v>
      </c>
      <c r="AC99" s="2">
        <f t="shared" si="43"/>
        <v>3396.919281720001</v>
      </c>
      <c r="AD99" s="2">
        <f t="shared" ref="AD99:AD162" si="48">12*AA99</f>
        <v>2237.3667</v>
      </c>
      <c r="AE99" s="2">
        <f t="shared" ref="AE99:AE162" si="49">12*AA99</f>
        <v>2237.3667</v>
      </c>
      <c r="AF99" s="2">
        <f t="shared" si="44"/>
        <v>2237.3667</v>
      </c>
      <c r="AG99" s="2">
        <f t="shared" si="45"/>
        <v>1678.0250249999999</v>
      </c>
      <c r="AH99" s="2">
        <v>0</v>
      </c>
      <c r="AK99"/>
      <c r="AL99"/>
    </row>
    <row r="100" spans="1:38" s="2" customFormat="1" x14ac:dyDescent="0.25">
      <c r="A100"/>
      <c r="B100">
        <v>14</v>
      </c>
      <c r="C100" t="s">
        <v>188</v>
      </c>
      <c r="D100" t="s">
        <v>356</v>
      </c>
      <c r="E100"/>
      <c r="F100">
        <v>79544</v>
      </c>
      <c r="G100"/>
      <c r="H100" s="1">
        <v>5163.22</v>
      </c>
      <c r="I100" s="2">
        <v>5</v>
      </c>
      <c r="J100" s="14">
        <v>0.1</v>
      </c>
      <c r="K100" t="s">
        <v>36</v>
      </c>
      <c r="L100" t="s">
        <v>37</v>
      </c>
      <c r="M100" s="12">
        <v>50</v>
      </c>
      <c r="N100" s="2">
        <f t="shared" si="46"/>
        <v>600</v>
      </c>
      <c r="O100"/>
      <c r="P100" s="2">
        <f t="shared" si="35"/>
        <v>150</v>
      </c>
      <c r="Q100" s="2">
        <f t="shared" si="36"/>
        <v>615</v>
      </c>
      <c r="R100" s="2">
        <f t="shared" si="37"/>
        <v>676.50000000000011</v>
      </c>
      <c r="S100" s="2">
        <f t="shared" si="38"/>
        <v>744.1500000000002</v>
      </c>
      <c r="T100" s="2">
        <f t="shared" si="39"/>
        <v>818.56500000000028</v>
      </c>
      <c r="U100" s="2">
        <f t="shared" si="40"/>
        <v>724.72950000000014</v>
      </c>
      <c r="Z100" s="2">
        <f t="shared" si="47"/>
        <v>3728.9445000000005</v>
      </c>
      <c r="AA100" s="2">
        <f t="shared" si="41"/>
        <v>62.149075000000011</v>
      </c>
      <c r="AB100" s="2">
        <f t="shared" si="42"/>
        <v>186.44722500000003</v>
      </c>
      <c r="AC100" s="2">
        <f t="shared" si="43"/>
        <v>3396.919281720001</v>
      </c>
      <c r="AD100" s="2">
        <f t="shared" si="48"/>
        <v>745.78890000000013</v>
      </c>
      <c r="AE100" s="2">
        <f t="shared" si="49"/>
        <v>745.78890000000013</v>
      </c>
      <c r="AF100" s="2">
        <f t="shared" si="44"/>
        <v>745.78890000000013</v>
      </c>
      <c r="AG100" s="2">
        <f t="shared" si="45"/>
        <v>559.34167500000012</v>
      </c>
      <c r="AH100" s="2">
        <v>0</v>
      </c>
      <c r="AK100"/>
      <c r="AL100"/>
    </row>
    <row r="101" spans="1:38" s="2" customFormat="1" x14ac:dyDescent="0.25">
      <c r="A101"/>
      <c r="B101">
        <v>43</v>
      </c>
      <c r="C101" t="s">
        <v>189</v>
      </c>
      <c r="D101" t="s">
        <v>356</v>
      </c>
      <c r="E101"/>
      <c r="F101">
        <v>79692</v>
      </c>
      <c r="G101"/>
      <c r="H101" s="1">
        <v>5164.51</v>
      </c>
      <c r="I101" s="2">
        <v>5</v>
      </c>
      <c r="J101" s="14">
        <v>0.1</v>
      </c>
      <c r="K101" t="s">
        <v>36</v>
      </c>
      <c r="L101" t="s">
        <v>37</v>
      </c>
      <c r="M101" s="12">
        <v>50</v>
      </c>
      <c r="N101" s="2">
        <f t="shared" si="46"/>
        <v>600</v>
      </c>
      <c r="O101"/>
      <c r="P101" s="2">
        <f t="shared" si="35"/>
        <v>150</v>
      </c>
      <c r="Q101" s="2">
        <f t="shared" si="36"/>
        <v>615</v>
      </c>
      <c r="R101" s="2">
        <f t="shared" si="37"/>
        <v>676.50000000000011</v>
      </c>
      <c r="S101" s="2">
        <f t="shared" si="38"/>
        <v>744.1500000000002</v>
      </c>
      <c r="T101" s="2">
        <f t="shared" si="39"/>
        <v>818.56500000000028</v>
      </c>
      <c r="U101" s="2">
        <f t="shared" si="40"/>
        <v>724.72950000000014</v>
      </c>
      <c r="Z101" s="2">
        <f t="shared" si="47"/>
        <v>3728.9445000000005</v>
      </c>
      <c r="AA101" s="2">
        <f t="shared" si="41"/>
        <v>62.149075000000011</v>
      </c>
      <c r="AB101" s="2">
        <f t="shared" si="42"/>
        <v>186.44722500000003</v>
      </c>
      <c r="AC101" s="2">
        <f t="shared" si="43"/>
        <v>3396.919281720001</v>
      </c>
      <c r="AD101" s="2">
        <f t="shared" si="48"/>
        <v>745.78890000000013</v>
      </c>
      <c r="AE101" s="2">
        <f t="shared" si="49"/>
        <v>745.78890000000013</v>
      </c>
      <c r="AF101" s="2">
        <f t="shared" si="44"/>
        <v>745.78890000000013</v>
      </c>
      <c r="AG101" s="2">
        <f t="shared" si="45"/>
        <v>559.34167500000012</v>
      </c>
      <c r="AH101" s="2">
        <v>0</v>
      </c>
      <c r="AK101"/>
      <c r="AL101"/>
    </row>
    <row r="102" spans="1:38" s="2" customFormat="1" x14ac:dyDescent="0.25">
      <c r="A102"/>
      <c r="B102">
        <v>50</v>
      </c>
      <c r="C102" t="s">
        <v>190</v>
      </c>
      <c r="D102" t="s">
        <v>356</v>
      </c>
      <c r="E102"/>
      <c r="F102">
        <v>79744</v>
      </c>
      <c r="G102"/>
      <c r="H102" s="1">
        <v>5361.71</v>
      </c>
      <c r="I102" s="2">
        <v>5</v>
      </c>
      <c r="J102" s="14">
        <v>0.1</v>
      </c>
      <c r="K102" t="s">
        <v>36</v>
      </c>
      <c r="L102" t="s">
        <v>37</v>
      </c>
      <c r="M102" s="12">
        <v>50</v>
      </c>
      <c r="N102" s="2">
        <f t="shared" si="46"/>
        <v>600</v>
      </c>
      <c r="O102"/>
      <c r="P102" s="2">
        <f t="shared" si="35"/>
        <v>150</v>
      </c>
      <c r="Q102" s="2">
        <f t="shared" si="36"/>
        <v>615</v>
      </c>
      <c r="R102" s="2">
        <f t="shared" si="37"/>
        <v>676.50000000000011</v>
      </c>
      <c r="S102" s="2">
        <f t="shared" si="38"/>
        <v>744.1500000000002</v>
      </c>
      <c r="T102" s="2">
        <f t="shared" si="39"/>
        <v>818.56500000000028</v>
      </c>
      <c r="U102" s="2">
        <f t="shared" si="40"/>
        <v>724.72950000000014</v>
      </c>
      <c r="Z102" s="2">
        <f t="shared" si="47"/>
        <v>3728.9445000000005</v>
      </c>
      <c r="AA102" s="2">
        <f t="shared" si="41"/>
        <v>62.149075000000011</v>
      </c>
      <c r="AB102" s="2">
        <f t="shared" si="42"/>
        <v>186.44722500000003</v>
      </c>
      <c r="AC102" s="2">
        <f t="shared" si="43"/>
        <v>3396.919281720001</v>
      </c>
      <c r="AD102" s="2">
        <f t="shared" si="48"/>
        <v>745.78890000000013</v>
      </c>
      <c r="AE102" s="2">
        <f t="shared" si="49"/>
        <v>745.78890000000013</v>
      </c>
      <c r="AF102" s="2">
        <f t="shared" si="44"/>
        <v>745.78890000000013</v>
      </c>
      <c r="AG102" s="2">
        <f t="shared" si="45"/>
        <v>559.34167500000012</v>
      </c>
      <c r="AH102" s="2">
        <v>0</v>
      </c>
      <c r="AK102"/>
      <c r="AL102"/>
    </row>
    <row r="103" spans="1:38" s="2" customFormat="1" x14ac:dyDescent="0.25">
      <c r="A103"/>
      <c r="B103">
        <v>29</v>
      </c>
      <c r="C103" t="s">
        <v>191</v>
      </c>
      <c r="D103" t="s">
        <v>356</v>
      </c>
      <c r="E103"/>
      <c r="F103">
        <v>79632</v>
      </c>
      <c r="G103"/>
      <c r="H103" s="1">
        <v>5714.82</v>
      </c>
      <c r="I103" s="2">
        <v>5</v>
      </c>
      <c r="J103" s="14">
        <v>0.1</v>
      </c>
      <c r="K103" t="s">
        <v>36</v>
      </c>
      <c r="L103" t="s">
        <v>37</v>
      </c>
      <c r="M103" s="12">
        <v>50</v>
      </c>
      <c r="N103" s="2">
        <f t="shared" si="46"/>
        <v>600</v>
      </c>
      <c r="O103"/>
      <c r="P103" s="2">
        <f t="shared" si="35"/>
        <v>150</v>
      </c>
      <c r="Q103" s="2">
        <f t="shared" si="36"/>
        <v>615</v>
      </c>
      <c r="R103" s="2">
        <f t="shared" si="37"/>
        <v>676.50000000000011</v>
      </c>
      <c r="S103" s="2">
        <f t="shared" si="38"/>
        <v>744.1500000000002</v>
      </c>
      <c r="T103" s="2">
        <f t="shared" si="39"/>
        <v>818.56500000000028</v>
      </c>
      <c r="U103" s="2">
        <f t="shared" si="40"/>
        <v>724.72950000000014</v>
      </c>
      <c r="Z103" s="2">
        <f t="shared" si="47"/>
        <v>3728.9445000000005</v>
      </c>
      <c r="AA103" s="2">
        <f t="shared" si="41"/>
        <v>62.149075000000011</v>
      </c>
      <c r="AB103" s="2">
        <f t="shared" si="42"/>
        <v>186.44722500000003</v>
      </c>
      <c r="AC103" s="2">
        <f t="shared" si="43"/>
        <v>3396.919281720001</v>
      </c>
      <c r="AD103" s="2">
        <f t="shared" si="48"/>
        <v>745.78890000000013</v>
      </c>
      <c r="AE103" s="2">
        <f t="shared" si="49"/>
        <v>745.78890000000013</v>
      </c>
      <c r="AF103" s="2">
        <f t="shared" si="44"/>
        <v>745.78890000000013</v>
      </c>
      <c r="AG103" s="2">
        <f t="shared" si="45"/>
        <v>559.34167500000012</v>
      </c>
      <c r="AH103" s="2">
        <v>0</v>
      </c>
      <c r="AK103"/>
      <c r="AL103"/>
    </row>
    <row r="104" spans="1:38" s="2" customFormat="1" x14ac:dyDescent="0.25">
      <c r="A104"/>
      <c r="B104">
        <v>9</v>
      </c>
      <c r="C104" t="s">
        <v>192</v>
      </c>
      <c r="D104" t="s">
        <v>356</v>
      </c>
      <c r="E104"/>
      <c r="F104">
        <v>79661</v>
      </c>
      <c r="G104"/>
      <c r="H104" s="1">
        <v>7957.33</v>
      </c>
      <c r="I104" s="2">
        <v>5</v>
      </c>
      <c r="J104" s="14">
        <v>0.1</v>
      </c>
      <c r="K104" t="s">
        <v>36</v>
      </c>
      <c r="L104" t="s">
        <v>37</v>
      </c>
      <c r="M104" s="12">
        <v>100</v>
      </c>
      <c r="N104" s="2">
        <f t="shared" si="46"/>
        <v>1200</v>
      </c>
      <c r="O104"/>
      <c r="P104" s="2">
        <f t="shared" si="35"/>
        <v>300</v>
      </c>
      <c r="Q104" s="2">
        <f t="shared" si="36"/>
        <v>1230</v>
      </c>
      <c r="R104" s="2">
        <f t="shared" si="37"/>
        <v>1353.0000000000002</v>
      </c>
      <c r="S104" s="2">
        <f t="shared" si="38"/>
        <v>1488.3000000000004</v>
      </c>
      <c r="T104" s="2">
        <f t="shared" si="39"/>
        <v>1637.1300000000006</v>
      </c>
      <c r="U104" s="2">
        <f t="shared" si="40"/>
        <v>1449.4590000000003</v>
      </c>
      <c r="Z104" s="2">
        <f t="shared" si="47"/>
        <v>7457.889000000001</v>
      </c>
      <c r="AA104" s="2">
        <f t="shared" si="41"/>
        <v>124.29815000000002</v>
      </c>
      <c r="AB104" s="2">
        <f t="shared" si="42"/>
        <v>372.89445000000006</v>
      </c>
      <c r="AC104" s="2">
        <f t="shared" si="43"/>
        <v>3396.919281720001</v>
      </c>
      <c r="AD104" s="2">
        <f t="shared" si="48"/>
        <v>1491.5778000000003</v>
      </c>
      <c r="AE104" s="2">
        <f t="shared" si="49"/>
        <v>1491.5778000000003</v>
      </c>
      <c r="AF104" s="2">
        <f t="shared" si="44"/>
        <v>1491.5778000000003</v>
      </c>
      <c r="AG104" s="2">
        <f t="shared" si="45"/>
        <v>1118.6833500000002</v>
      </c>
      <c r="AH104" s="2">
        <v>0</v>
      </c>
      <c r="AK104"/>
      <c r="AL104"/>
    </row>
    <row r="105" spans="1:38" s="2" customFormat="1" x14ac:dyDescent="0.25">
      <c r="A105"/>
      <c r="B105">
        <v>55</v>
      </c>
      <c r="C105" t="s">
        <v>193</v>
      </c>
      <c r="D105" t="s">
        <v>356</v>
      </c>
      <c r="E105"/>
      <c r="F105">
        <v>79669</v>
      </c>
      <c r="G105"/>
      <c r="H105" s="1">
        <v>5542.34</v>
      </c>
      <c r="I105" s="2">
        <v>5</v>
      </c>
      <c r="J105" s="14">
        <v>0.1</v>
      </c>
      <c r="K105" t="s">
        <v>36</v>
      </c>
      <c r="L105" t="s">
        <v>37</v>
      </c>
      <c r="M105" s="12">
        <v>50</v>
      </c>
      <c r="N105" s="2">
        <f t="shared" si="46"/>
        <v>600</v>
      </c>
      <c r="O105"/>
      <c r="P105" s="2">
        <f t="shared" si="35"/>
        <v>150</v>
      </c>
      <c r="Q105" s="2">
        <f t="shared" si="36"/>
        <v>615</v>
      </c>
      <c r="R105" s="2">
        <f t="shared" si="37"/>
        <v>676.50000000000011</v>
      </c>
      <c r="S105" s="2">
        <f t="shared" si="38"/>
        <v>744.1500000000002</v>
      </c>
      <c r="T105" s="2">
        <f t="shared" si="39"/>
        <v>818.56500000000028</v>
      </c>
      <c r="U105" s="2">
        <f t="shared" si="40"/>
        <v>724.72950000000014</v>
      </c>
      <c r="Z105" s="2">
        <f t="shared" si="47"/>
        <v>3728.9445000000005</v>
      </c>
      <c r="AA105" s="2">
        <f t="shared" si="41"/>
        <v>62.149075000000011</v>
      </c>
      <c r="AB105" s="2">
        <f t="shared" si="42"/>
        <v>186.44722500000003</v>
      </c>
      <c r="AC105" s="2">
        <f t="shared" si="43"/>
        <v>3396.919281720001</v>
      </c>
      <c r="AD105" s="2">
        <f t="shared" si="48"/>
        <v>745.78890000000013</v>
      </c>
      <c r="AE105" s="2">
        <f t="shared" si="49"/>
        <v>745.78890000000013</v>
      </c>
      <c r="AF105" s="2">
        <f t="shared" si="44"/>
        <v>745.78890000000013</v>
      </c>
      <c r="AG105" s="2">
        <f t="shared" si="45"/>
        <v>559.34167500000012</v>
      </c>
      <c r="AH105" s="2">
        <v>0</v>
      </c>
      <c r="AK105"/>
      <c r="AL105"/>
    </row>
    <row r="106" spans="1:38" s="2" customFormat="1" x14ac:dyDescent="0.25">
      <c r="A106"/>
      <c r="B106">
        <v>63</v>
      </c>
      <c r="C106" t="s">
        <v>194</v>
      </c>
      <c r="D106" t="s">
        <v>356</v>
      </c>
      <c r="E106"/>
      <c r="F106">
        <v>79674</v>
      </c>
      <c r="G106"/>
      <c r="H106" s="1">
        <v>10341.969999999999</v>
      </c>
      <c r="I106" s="2">
        <v>5</v>
      </c>
      <c r="J106" s="14">
        <v>0.1</v>
      </c>
      <c r="K106" t="s">
        <v>36</v>
      </c>
      <c r="L106" t="s">
        <v>37</v>
      </c>
      <c r="M106" s="12">
        <v>100</v>
      </c>
      <c r="N106" s="2">
        <f t="shared" si="46"/>
        <v>1200</v>
      </c>
      <c r="O106"/>
      <c r="P106" s="2">
        <f t="shared" si="35"/>
        <v>300</v>
      </c>
      <c r="Q106" s="2">
        <f t="shared" si="36"/>
        <v>1230</v>
      </c>
      <c r="R106" s="2">
        <f t="shared" si="37"/>
        <v>1353.0000000000002</v>
      </c>
      <c r="S106" s="2">
        <f t="shared" si="38"/>
        <v>1488.3000000000004</v>
      </c>
      <c r="T106" s="2">
        <f t="shared" si="39"/>
        <v>1637.1300000000006</v>
      </c>
      <c r="U106" s="2">
        <f t="shared" si="40"/>
        <v>1449.4590000000003</v>
      </c>
      <c r="Z106" s="2">
        <f t="shared" si="47"/>
        <v>7457.889000000001</v>
      </c>
      <c r="AA106" s="2">
        <f t="shared" si="41"/>
        <v>124.29815000000002</v>
      </c>
      <c r="AB106" s="2">
        <f t="shared" si="42"/>
        <v>372.89445000000006</v>
      </c>
      <c r="AC106" s="2">
        <f t="shared" si="43"/>
        <v>3396.919281720001</v>
      </c>
      <c r="AD106" s="2">
        <f t="shared" si="48"/>
        <v>1491.5778000000003</v>
      </c>
      <c r="AE106" s="2">
        <f t="shared" si="49"/>
        <v>1491.5778000000003</v>
      </c>
      <c r="AF106" s="2">
        <f t="shared" si="44"/>
        <v>1491.5778000000003</v>
      </c>
      <c r="AG106" s="2">
        <f t="shared" si="45"/>
        <v>1118.6833500000002</v>
      </c>
      <c r="AH106" s="2">
        <v>0</v>
      </c>
      <c r="AK106"/>
      <c r="AL106"/>
    </row>
    <row r="107" spans="1:38" s="2" customFormat="1" x14ac:dyDescent="0.25">
      <c r="A107"/>
      <c r="B107">
        <v>84</v>
      </c>
      <c r="C107" t="s">
        <v>195</v>
      </c>
      <c r="D107" t="s">
        <v>356</v>
      </c>
      <c r="E107"/>
      <c r="F107">
        <v>79678</v>
      </c>
      <c r="G107"/>
      <c r="H107" s="1">
        <v>1800</v>
      </c>
      <c r="I107" s="2">
        <v>5</v>
      </c>
      <c r="J107" s="14">
        <v>0.1</v>
      </c>
      <c r="K107" t="s">
        <v>36</v>
      </c>
      <c r="L107" t="s">
        <v>37</v>
      </c>
      <c r="M107" s="12">
        <v>50</v>
      </c>
      <c r="N107" s="2">
        <f t="shared" si="46"/>
        <v>600</v>
      </c>
      <c r="O107"/>
      <c r="P107" s="2">
        <f t="shared" si="35"/>
        <v>150</v>
      </c>
      <c r="Q107" s="2">
        <f t="shared" si="36"/>
        <v>615</v>
      </c>
      <c r="R107" s="2">
        <f t="shared" si="37"/>
        <v>676.50000000000011</v>
      </c>
      <c r="S107" s="2">
        <f t="shared" si="38"/>
        <v>744.1500000000002</v>
      </c>
      <c r="T107" s="2">
        <f t="shared" si="39"/>
        <v>818.56500000000028</v>
      </c>
      <c r="U107" s="2">
        <f t="shared" si="40"/>
        <v>724.72950000000014</v>
      </c>
      <c r="Z107" s="2">
        <f t="shared" si="47"/>
        <v>3728.9445000000005</v>
      </c>
      <c r="AA107" s="2">
        <f t="shared" si="41"/>
        <v>62.149075000000011</v>
      </c>
      <c r="AB107" s="2">
        <f t="shared" si="42"/>
        <v>186.44722500000003</v>
      </c>
      <c r="AC107" s="2">
        <f t="shared" si="43"/>
        <v>3396.919281720001</v>
      </c>
      <c r="AD107" s="2">
        <f t="shared" si="48"/>
        <v>745.78890000000013</v>
      </c>
      <c r="AE107" s="2">
        <f t="shared" si="49"/>
        <v>745.78890000000013</v>
      </c>
      <c r="AF107" s="2">
        <f t="shared" si="44"/>
        <v>745.78890000000013</v>
      </c>
      <c r="AG107" s="2">
        <f t="shared" si="45"/>
        <v>559.34167500000012</v>
      </c>
      <c r="AH107" s="2">
        <v>0</v>
      </c>
      <c r="AK107"/>
      <c r="AL107"/>
    </row>
    <row r="108" spans="1:38" s="2" customFormat="1" x14ac:dyDescent="0.25">
      <c r="A108"/>
      <c r="B108">
        <v>5</v>
      </c>
      <c r="C108" t="s">
        <v>196</v>
      </c>
      <c r="D108" t="s">
        <v>356</v>
      </c>
      <c r="E108"/>
      <c r="F108">
        <v>79643</v>
      </c>
      <c r="G108"/>
      <c r="H108" s="1">
        <v>1800</v>
      </c>
      <c r="I108" s="2">
        <v>5</v>
      </c>
      <c r="J108" s="14">
        <v>0.1</v>
      </c>
      <c r="K108" t="s">
        <v>36</v>
      </c>
      <c r="L108" t="s">
        <v>37</v>
      </c>
      <c r="M108" s="12">
        <v>100</v>
      </c>
      <c r="N108" s="2">
        <f t="shared" si="46"/>
        <v>1200</v>
      </c>
      <c r="O108"/>
      <c r="P108" s="2">
        <f t="shared" si="35"/>
        <v>300</v>
      </c>
      <c r="Q108" s="2">
        <f t="shared" si="36"/>
        <v>1230</v>
      </c>
      <c r="R108" s="2">
        <f t="shared" si="37"/>
        <v>1353.0000000000002</v>
      </c>
      <c r="S108" s="2">
        <f t="shared" si="38"/>
        <v>1488.3000000000004</v>
      </c>
      <c r="T108" s="2">
        <f t="shared" si="39"/>
        <v>1637.1300000000006</v>
      </c>
      <c r="U108" s="2">
        <f t="shared" si="40"/>
        <v>1449.4590000000003</v>
      </c>
      <c r="Z108" s="2">
        <f t="shared" si="47"/>
        <v>7457.889000000001</v>
      </c>
      <c r="AA108" s="2">
        <f t="shared" si="41"/>
        <v>124.29815000000002</v>
      </c>
      <c r="AB108" s="2">
        <f t="shared" si="42"/>
        <v>372.89445000000006</v>
      </c>
      <c r="AC108" s="2">
        <f t="shared" si="43"/>
        <v>3396.919281720001</v>
      </c>
      <c r="AD108" s="2">
        <f t="shared" si="48"/>
        <v>1491.5778000000003</v>
      </c>
      <c r="AE108" s="2">
        <f t="shared" si="49"/>
        <v>1491.5778000000003</v>
      </c>
      <c r="AF108" s="2">
        <f t="shared" si="44"/>
        <v>1491.5778000000003</v>
      </c>
      <c r="AG108" s="2">
        <f t="shared" si="45"/>
        <v>1118.6833500000002</v>
      </c>
      <c r="AH108" s="2">
        <v>0</v>
      </c>
      <c r="AK108"/>
      <c r="AL108"/>
    </row>
    <row r="109" spans="1:38" s="2" customFormat="1" x14ac:dyDescent="0.25">
      <c r="A109"/>
      <c r="B109">
        <v>35</v>
      </c>
      <c r="C109" t="s">
        <v>197</v>
      </c>
      <c r="D109" t="s">
        <v>356</v>
      </c>
      <c r="E109"/>
      <c r="F109">
        <v>79480</v>
      </c>
      <c r="G109"/>
      <c r="H109" s="1">
        <v>5262.03</v>
      </c>
      <c r="I109" s="2">
        <v>5</v>
      </c>
      <c r="J109" s="14">
        <v>0.1</v>
      </c>
      <c r="K109" t="s">
        <v>36</v>
      </c>
      <c r="L109" t="s">
        <v>37</v>
      </c>
      <c r="M109" s="12">
        <v>50</v>
      </c>
      <c r="N109" s="2">
        <f t="shared" si="46"/>
        <v>600</v>
      </c>
      <c r="O109"/>
      <c r="P109" s="2">
        <f t="shared" si="35"/>
        <v>150</v>
      </c>
      <c r="Q109" s="2">
        <f t="shared" si="36"/>
        <v>615</v>
      </c>
      <c r="R109" s="2">
        <f t="shared" si="37"/>
        <v>676.50000000000011</v>
      </c>
      <c r="S109" s="2">
        <f t="shared" si="38"/>
        <v>744.1500000000002</v>
      </c>
      <c r="T109" s="2">
        <f t="shared" si="39"/>
        <v>818.56500000000028</v>
      </c>
      <c r="U109" s="2">
        <f t="shared" si="40"/>
        <v>724.72950000000014</v>
      </c>
      <c r="Z109" s="2">
        <f t="shared" si="47"/>
        <v>3728.9445000000005</v>
      </c>
      <c r="AA109" s="2">
        <f t="shared" si="41"/>
        <v>62.149075000000011</v>
      </c>
      <c r="AB109" s="2">
        <f t="shared" si="42"/>
        <v>186.44722500000003</v>
      </c>
      <c r="AC109" s="2">
        <f t="shared" si="43"/>
        <v>3396.919281720001</v>
      </c>
      <c r="AD109" s="2">
        <f t="shared" si="48"/>
        <v>745.78890000000013</v>
      </c>
      <c r="AE109" s="2">
        <f t="shared" si="49"/>
        <v>745.78890000000013</v>
      </c>
      <c r="AF109" s="2">
        <f t="shared" si="44"/>
        <v>745.78890000000013</v>
      </c>
      <c r="AG109" s="2">
        <f t="shared" si="45"/>
        <v>559.34167500000012</v>
      </c>
      <c r="AH109" s="2">
        <v>0</v>
      </c>
      <c r="AK109"/>
      <c r="AL109"/>
    </row>
    <row r="110" spans="1:38" s="2" customFormat="1" x14ac:dyDescent="0.25">
      <c r="A110"/>
      <c r="B110">
        <v>43</v>
      </c>
      <c r="C110" t="s">
        <v>198</v>
      </c>
      <c r="D110" t="s">
        <v>356</v>
      </c>
      <c r="E110"/>
      <c r="F110">
        <v>79605</v>
      </c>
      <c r="G110"/>
      <c r="H110" s="1">
        <v>5904.82</v>
      </c>
      <c r="I110" s="2">
        <v>5</v>
      </c>
      <c r="J110" s="14">
        <v>0.1</v>
      </c>
      <c r="K110" t="s">
        <v>36</v>
      </c>
      <c r="L110" t="s">
        <v>37</v>
      </c>
      <c r="M110" s="12">
        <v>50</v>
      </c>
      <c r="N110" s="2">
        <f t="shared" si="46"/>
        <v>600</v>
      </c>
      <c r="O110"/>
      <c r="P110" s="2">
        <f t="shared" si="35"/>
        <v>150</v>
      </c>
      <c r="Q110" s="2">
        <f t="shared" si="36"/>
        <v>615</v>
      </c>
      <c r="R110" s="2">
        <f t="shared" si="37"/>
        <v>676.50000000000011</v>
      </c>
      <c r="S110" s="2">
        <f t="shared" si="38"/>
        <v>744.1500000000002</v>
      </c>
      <c r="T110" s="2">
        <f t="shared" si="39"/>
        <v>818.56500000000028</v>
      </c>
      <c r="U110" s="2">
        <f t="shared" si="40"/>
        <v>724.72950000000014</v>
      </c>
      <c r="Z110" s="2">
        <f t="shared" si="47"/>
        <v>3728.9445000000005</v>
      </c>
      <c r="AA110" s="2">
        <f t="shared" si="41"/>
        <v>62.149075000000011</v>
      </c>
      <c r="AB110" s="2">
        <f t="shared" si="42"/>
        <v>186.44722500000003</v>
      </c>
      <c r="AC110" s="2">
        <f t="shared" si="43"/>
        <v>3396.919281720001</v>
      </c>
      <c r="AD110" s="2">
        <f t="shared" si="48"/>
        <v>745.78890000000013</v>
      </c>
      <c r="AE110" s="2">
        <f t="shared" si="49"/>
        <v>745.78890000000013</v>
      </c>
      <c r="AF110" s="2">
        <f t="shared" si="44"/>
        <v>745.78890000000013</v>
      </c>
      <c r="AG110" s="2">
        <f t="shared" si="45"/>
        <v>559.34167500000012</v>
      </c>
      <c r="AH110" s="2">
        <v>0</v>
      </c>
      <c r="AK110"/>
      <c r="AL110"/>
    </row>
    <row r="111" spans="1:38" s="2" customFormat="1" x14ac:dyDescent="0.25">
      <c r="A111"/>
      <c r="B111">
        <v>29</v>
      </c>
      <c r="C111" t="s">
        <v>199</v>
      </c>
      <c r="D111" t="s">
        <v>356</v>
      </c>
      <c r="E111"/>
      <c r="F111">
        <v>79593</v>
      </c>
      <c r="G111"/>
      <c r="H111" s="1">
        <v>1800</v>
      </c>
      <c r="I111" s="2">
        <v>5</v>
      </c>
      <c r="J111" s="14">
        <v>0.1</v>
      </c>
      <c r="K111" t="s">
        <v>36</v>
      </c>
      <c r="L111" t="s">
        <v>37</v>
      </c>
      <c r="M111" s="12">
        <v>50</v>
      </c>
      <c r="N111" s="2">
        <f t="shared" si="46"/>
        <v>600</v>
      </c>
      <c r="O111"/>
      <c r="P111" s="2">
        <f t="shared" si="35"/>
        <v>150</v>
      </c>
      <c r="Q111" s="2">
        <f t="shared" si="36"/>
        <v>615</v>
      </c>
      <c r="R111" s="2">
        <f t="shared" si="37"/>
        <v>676.50000000000011</v>
      </c>
      <c r="S111" s="2">
        <f t="shared" si="38"/>
        <v>744.1500000000002</v>
      </c>
      <c r="T111" s="2">
        <f t="shared" si="39"/>
        <v>818.56500000000028</v>
      </c>
      <c r="U111" s="2">
        <f t="shared" si="40"/>
        <v>724.72950000000014</v>
      </c>
      <c r="Z111" s="2">
        <f t="shared" si="47"/>
        <v>3728.9445000000005</v>
      </c>
      <c r="AA111" s="2">
        <f t="shared" si="41"/>
        <v>62.149075000000011</v>
      </c>
      <c r="AB111" s="2">
        <f t="shared" si="42"/>
        <v>186.44722500000003</v>
      </c>
      <c r="AC111" s="2">
        <f t="shared" si="43"/>
        <v>3396.919281720001</v>
      </c>
      <c r="AD111" s="2">
        <f t="shared" si="48"/>
        <v>745.78890000000013</v>
      </c>
      <c r="AE111" s="2">
        <f t="shared" si="49"/>
        <v>745.78890000000013</v>
      </c>
      <c r="AF111" s="2">
        <f t="shared" si="44"/>
        <v>745.78890000000013</v>
      </c>
      <c r="AG111" s="2">
        <f t="shared" si="45"/>
        <v>559.34167500000012</v>
      </c>
      <c r="AH111" s="2">
        <v>0</v>
      </c>
      <c r="AK111"/>
      <c r="AL111"/>
    </row>
    <row r="112" spans="1:38" s="2" customFormat="1" x14ac:dyDescent="0.25">
      <c r="A112"/>
      <c r="B112">
        <v>31</v>
      </c>
      <c r="C112" t="s">
        <v>200</v>
      </c>
      <c r="D112" t="s">
        <v>356</v>
      </c>
      <c r="E112"/>
      <c r="F112">
        <v>79675</v>
      </c>
      <c r="G112"/>
      <c r="H112" s="1">
        <v>21375.07</v>
      </c>
      <c r="I112" s="2">
        <v>5</v>
      </c>
      <c r="J112" s="14">
        <v>0.1</v>
      </c>
      <c r="K112" t="s">
        <v>36</v>
      </c>
      <c r="L112" t="s">
        <v>37</v>
      </c>
      <c r="M112" s="12">
        <v>200</v>
      </c>
      <c r="N112" s="2">
        <f t="shared" si="46"/>
        <v>2400</v>
      </c>
      <c r="O112"/>
      <c r="P112" s="2">
        <f t="shared" si="35"/>
        <v>600</v>
      </c>
      <c r="Q112" s="2">
        <f t="shared" si="36"/>
        <v>2460</v>
      </c>
      <c r="R112" s="2">
        <f t="shared" si="37"/>
        <v>2706.0000000000005</v>
      </c>
      <c r="S112" s="2">
        <f t="shared" si="38"/>
        <v>2976.6000000000008</v>
      </c>
      <c r="T112" s="2">
        <f t="shared" si="39"/>
        <v>3274.2600000000011</v>
      </c>
      <c r="U112" s="2">
        <f t="shared" si="40"/>
        <v>2898.9180000000006</v>
      </c>
      <c r="Z112" s="2">
        <f t="shared" si="47"/>
        <v>14915.778000000002</v>
      </c>
      <c r="AA112" s="2">
        <f t="shared" si="41"/>
        <v>248.59630000000004</v>
      </c>
      <c r="AB112" s="2">
        <f t="shared" si="42"/>
        <v>745.78890000000013</v>
      </c>
      <c r="AC112" s="2">
        <f t="shared" si="43"/>
        <v>3396.919281720001</v>
      </c>
      <c r="AD112" s="2">
        <f t="shared" si="48"/>
        <v>2983.1556000000005</v>
      </c>
      <c r="AE112" s="2">
        <f t="shared" si="49"/>
        <v>2983.1556000000005</v>
      </c>
      <c r="AF112" s="2">
        <f t="shared" si="44"/>
        <v>2983.1556000000005</v>
      </c>
      <c r="AG112" s="2">
        <f t="shared" si="45"/>
        <v>2237.3667000000005</v>
      </c>
      <c r="AH112" s="2">
        <v>0</v>
      </c>
      <c r="AK112"/>
      <c r="AL112"/>
    </row>
    <row r="113" spans="1:38" s="2" customFormat="1" x14ac:dyDescent="0.25">
      <c r="A113"/>
      <c r="B113">
        <v>66</v>
      </c>
      <c r="C113" t="s">
        <v>201</v>
      </c>
      <c r="D113" t="s">
        <v>356</v>
      </c>
      <c r="E113"/>
      <c r="F113">
        <v>79612</v>
      </c>
      <c r="G113"/>
      <c r="H113" s="1">
        <v>9477.9500000000007</v>
      </c>
      <c r="I113" s="2">
        <v>5</v>
      </c>
      <c r="J113" s="14">
        <v>0.1</v>
      </c>
      <c r="K113" t="s">
        <v>36</v>
      </c>
      <c r="L113" t="s">
        <v>37</v>
      </c>
      <c r="M113" s="12">
        <v>100</v>
      </c>
      <c r="N113" s="2">
        <f t="shared" si="46"/>
        <v>1200</v>
      </c>
      <c r="O113"/>
      <c r="P113" s="2">
        <f t="shared" si="35"/>
        <v>300</v>
      </c>
      <c r="Q113" s="2">
        <f t="shared" si="36"/>
        <v>1230</v>
      </c>
      <c r="R113" s="2">
        <f t="shared" si="37"/>
        <v>1353.0000000000002</v>
      </c>
      <c r="S113" s="2">
        <f t="shared" si="38"/>
        <v>1488.3000000000004</v>
      </c>
      <c r="T113" s="2">
        <f t="shared" si="39"/>
        <v>1637.1300000000006</v>
      </c>
      <c r="U113" s="2">
        <f t="shared" si="40"/>
        <v>1449.4590000000003</v>
      </c>
      <c r="Z113" s="2">
        <f t="shared" si="47"/>
        <v>7457.889000000001</v>
      </c>
      <c r="AA113" s="2">
        <f t="shared" si="41"/>
        <v>124.29815000000002</v>
      </c>
      <c r="AB113" s="2">
        <f t="shared" si="42"/>
        <v>372.89445000000006</v>
      </c>
      <c r="AC113" s="2">
        <f t="shared" si="43"/>
        <v>3396.919281720001</v>
      </c>
      <c r="AD113" s="2">
        <f t="shared" si="48"/>
        <v>1491.5778000000003</v>
      </c>
      <c r="AE113" s="2">
        <f t="shared" si="49"/>
        <v>1491.5778000000003</v>
      </c>
      <c r="AF113" s="2">
        <f t="shared" si="44"/>
        <v>1491.5778000000003</v>
      </c>
      <c r="AG113" s="2">
        <f t="shared" si="45"/>
        <v>1118.6833500000002</v>
      </c>
      <c r="AH113" s="2">
        <v>0</v>
      </c>
      <c r="AK113"/>
      <c r="AL113"/>
    </row>
    <row r="114" spans="1:38" s="2" customFormat="1" x14ac:dyDescent="0.25">
      <c r="A114"/>
      <c r="B114">
        <v>6</v>
      </c>
      <c r="C114" t="s">
        <v>202</v>
      </c>
      <c r="D114" t="s">
        <v>356</v>
      </c>
      <c r="E114"/>
      <c r="F114">
        <v>79503</v>
      </c>
      <c r="G114"/>
      <c r="H114" s="1">
        <v>19870.689999999999</v>
      </c>
      <c r="I114" s="2">
        <v>5</v>
      </c>
      <c r="J114" s="14">
        <v>0.1</v>
      </c>
      <c r="K114" t="s">
        <v>36</v>
      </c>
      <c r="L114" t="s">
        <v>37</v>
      </c>
      <c r="M114" s="12">
        <v>200</v>
      </c>
      <c r="N114" s="2">
        <f t="shared" si="46"/>
        <v>2400</v>
      </c>
      <c r="O114"/>
      <c r="P114" s="2">
        <f t="shared" si="35"/>
        <v>600</v>
      </c>
      <c r="Q114" s="2">
        <f t="shared" si="36"/>
        <v>2460</v>
      </c>
      <c r="R114" s="2">
        <f t="shared" si="37"/>
        <v>2706.0000000000005</v>
      </c>
      <c r="S114" s="2">
        <f t="shared" si="38"/>
        <v>2976.6000000000008</v>
      </c>
      <c r="T114" s="2">
        <f t="shared" si="39"/>
        <v>3274.2600000000011</v>
      </c>
      <c r="U114" s="2">
        <f t="shared" si="40"/>
        <v>2898.9180000000006</v>
      </c>
      <c r="Z114" s="2">
        <f t="shared" si="47"/>
        <v>14915.778000000002</v>
      </c>
      <c r="AA114" s="2">
        <f t="shared" si="41"/>
        <v>248.59630000000004</v>
      </c>
      <c r="AB114" s="2">
        <f t="shared" si="42"/>
        <v>745.78890000000013</v>
      </c>
      <c r="AC114" s="2">
        <f t="shared" si="43"/>
        <v>3396.919281720001</v>
      </c>
      <c r="AD114" s="2">
        <f t="shared" si="48"/>
        <v>2983.1556000000005</v>
      </c>
      <c r="AE114" s="2">
        <f t="shared" si="49"/>
        <v>2983.1556000000005</v>
      </c>
      <c r="AF114" s="2">
        <f t="shared" si="44"/>
        <v>2983.1556000000005</v>
      </c>
      <c r="AG114" s="2">
        <f t="shared" si="45"/>
        <v>2237.3667000000005</v>
      </c>
      <c r="AH114" s="2">
        <v>0</v>
      </c>
      <c r="AK114"/>
      <c r="AL114"/>
    </row>
    <row r="115" spans="1:38" s="2" customFormat="1" x14ac:dyDescent="0.25">
      <c r="A115"/>
      <c r="B115">
        <v>75</v>
      </c>
      <c r="C115" t="s">
        <v>203</v>
      </c>
      <c r="D115" t="s">
        <v>356</v>
      </c>
      <c r="E115"/>
      <c r="F115">
        <v>79599</v>
      </c>
      <c r="G115"/>
      <c r="H115" s="1">
        <v>8964.18</v>
      </c>
      <c r="I115" s="2">
        <v>5</v>
      </c>
      <c r="J115" s="14">
        <v>0.1</v>
      </c>
      <c r="K115" t="s">
        <v>36</v>
      </c>
      <c r="L115" t="s">
        <v>37</v>
      </c>
      <c r="M115" s="12">
        <v>100</v>
      </c>
      <c r="N115" s="2">
        <f t="shared" si="46"/>
        <v>1200</v>
      </c>
      <c r="O115"/>
      <c r="P115" s="2">
        <f t="shared" si="35"/>
        <v>300</v>
      </c>
      <c r="Q115" s="2">
        <f t="shared" si="36"/>
        <v>1230</v>
      </c>
      <c r="R115" s="2">
        <f t="shared" si="37"/>
        <v>1353.0000000000002</v>
      </c>
      <c r="S115" s="2">
        <f t="shared" si="38"/>
        <v>1488.3000000000004</v>
      </c>
      <c r="T115" s="2">
        <f t="shared" si="39"/>
        <v>1637.1300000000006</v>
      </c>
      <c r="U115" s="2">
        <f t="shared" si="40"/>
        <v>1449.4590000000003</v>
      </c>
      <c r="Z115" s="2">
        <f t="shared" si="47"/>
        <v>7457.889000000001</v>
      </c>
      <c r="AA115" s="2">
        <f t="shared" si="41"/>
        <v>124.29815000000002</v>
      </c>
      <c r="AB115" s="2">
        <f t="shared" si="42"/>
        <v>372.89445000000006</v>
      </c>
      <c r="AC115" s="2">
        <f t="shared" si="43"/>
        <v>3396.919281720001</v>
      </c>
      <c r="AD115" s="2">
        <f t="shared" si="48"/>
        <v>1491.5778000000003</v>
      </c>
      <c r="AE115" s="2">
        <f t="shared" si="49"/>
        <v>1491.5778000000003</v>
      </c>
      <c r="AF115" s="2">
        <f t="shared" si="44"/>
        <v>1491.5778000000003</v>
      </c>
      <c r="AG115" s="2">
        <f t="shared" si="45"/>
        <v>1118.6833500000002</v>
      </c>
      <c r="AH115" s="2">
        <v>0</v>
      </c>
      <c r="AK115"/>
      <c r="AL115"/>
    </row>
    <row r="116" spans="1:38" s="2" customFormat="1" x14ac:dyDescent="0.25">
      <c r="A116"/>
      <c r="B116">
        <v>29</v>
      </c>
      <c r="C116" t="s">
        <v>204</v>
      </c>
      <c r="D116" t="s">
        <v>356</v>
      </c>
      <c r="E116"/>
      <c r="F116">
        <v>79635</v>
      </c>
      <c r="G116"/>
      <c r="H116" s="1">
        <v>5904.82</v>
      </c>
      <c r="I116" s="2">
        <v>5</v>
      </c>
      <c r="J116" s="14">
        <v>0.1</v>
      </c>
      <c r="K116" t="s">
        <v>36</v>
      </c>
      <c r="L116" t="s">
        <v>37</v>
      </c>
      <c r="M116" s="12">
        <v>50</v>
      </c>
      <c r="N116" s="2">
        <f t="shared" si="46"/>
        <v>600</v>
      </c>
      <c r="O116"/>
      <c r="P116" s="2">
        <f t="shared" ref="P116:P179" si="50">M116*3</f>
        <v>150</v>
      </c>
      <c r="Q116" s="2">
        <f t="shared" ref="Q116:Q179" si="51">(9*M116)+(3*M116*1.1)</f>
        <v>615</v>
      </c>
      <c r="R116" s="2">
        <f t="shared" ref="R116:R179" si="52">(M116*1.1*9)+(3*M116*1.1^2)</f>
        <v>676.50000000000011</v>
      </c>
      <c r="S116" s="2">
        <f t="shared" ref="S116:S179" si="53">(M116*1.1^2*9)+(M116*1.1^3*3)</f>
        <v>744.1500000000002</v>
      </c>
      <c r="T116" s="2">
        <f t="shared" ref="T116:T179" si="54">(M116*1.1^3*9)+(M116*1.1^4*3)</f>
        <v>818.56500000000028</v>
      </c>
      <c r="U116" s="2">
        <f t="shared" ref="U116:U179" si="55">M116*1.1^5*9</f>
        <v>724.72950000000014</v>
      </c>
      <c r="Z116" s="2">
        <f t="shared" si="47"/>
        <v>3728.9445000000005</v>
      </c>
      <c r="AA116" s="2">
        <f t="shared" ref="AA116:AA179" si="56">Z116/60</f>
        <v>62.149075000000011</v>
      </c>
      <c r="AB116" s="2">
        <f t="shared" ref="AB116:AB179" si="57">AA116*3</f>
        <v>186.44722500000003</v>
      </c>
      <c r="AC116" s="2">
        <f t="shared" ref="AC116:AC179" si="58">12*AA$6</f>
        <v>3396.919281720001</v>
      </c>
      <c r="AD116" s="2">
        <f t="shared" si="48"/>
        <v>745.78890000000013</v>
      </c>
      <c r="AE116" s="2">
        <f t="shared" si="49"/>
        <v>745.78890000000013</v>
      </c>
      <c r="AF116" s="2">
        <f t="shared" ref="AF116:AF179" si="59">12*AA116</f>
        <v>745.78890000000013</v>
      </c>
      <c r="AG116" s="2">
        <f t="shared" ref="AG116:AG179" si="60">9*AA116</f>
        <v>559.34167500000012</v>
      </c>
      <c r="AH116" s="2">
        <v>0</v>
      </c>
      <c r="AK116"/>
      <c r="AL116"/>
    </row>
    <row r="117" spans="1:38" s="2" customFormat="1" x14ac:dyDescent="0.25">
      <c r="A117"/>
      <c r="B117">
        <v>24</v>
      </c>
      <c r="C117" t="s">
        <v>205</v>
      </c>
      <c r="D117" t="s">
        <v>356</v>
      </c>
      <c r="E117"/>
      <c r="F117">
        <v>79487</v>
      </c>
      <c r="G117"/>
      <c r="H117" s="1">
        <v>0</v>
      </c>
      <c r="I117" s="2">
        <v>5</v>
      </c>
      <c r="J117" s="14">
        <v>0.1</v>
      </c>
      <c r="K117" t="s">
        <v>36</v>
      </c>
      <c r="L117" t="s">
        <v>37</v>
      </c>
      <c r="M117" s="12">
        <v>50</v>
      </c>
      <c r="N117" s="2">
        <f t="shared" ref="N117:N180" si="61">M117*12</f>
        <v>600</v>
      </c>
      <c r="O117"/>
      <c r="P117" s="2">
        <f t="shared" si="50"/>
        <v>150</v>
      </c>
      <c r="Q117" s="2">
        <f t="shared" si="51"/>
        <v>615</v>
      </c>
      <c r="R117" s="2">
        <f t="shared" si="52"/>
        <v>676.50000000000011</v>
      </c>
      <c r="S117" s="2">
        <f t="shared" si="53"/>
        <v>744.1500000000002</v>
      </c>
      <c r="T117" s="2">
        <f t="shared" si="54"/>
        <v>818.56500000000028</v>
      </c>
      <c r="U117" s="2">
        <f t="shared" si="55"/>
        <v>724.72950000000014</v>
      </c>
      <c r="Z117" s="2">
        <f t="shared" si="47"/>
        <v>3728.9445000000005</v>
      </c>
      <c r="AA117" s="2">
        <f t="shared" si="56"/>
        <v>62.149075000000011</v>
      </c>
      <c r="AB117" s="2">
        <f t="shared" si="57"/>
        <v>186.44722500000003</v>
      </c>
      <c r="AC117" s="2">
        <f t="shared" si="58"/>
        <v>3396.919281720001</v>
      </c>
      <c r="AD117" s="2">
        <f t="shared" si="48"/>
        <v>745.78890000000013</v>
      </c>
      <c r="AE117" s="2">
        <f t="shared" si="49"/>
        <v>745.78890000000013</v>
      </c>
      <c r="AF117" s="2">
        <f t="shared" si="59"/>
        <v>745.78890000000013</v>
      </c>
      <c r="AG117" s="2">
        <f t="shared" si="60"/>
        <v>559.34167500000012</v>
      </c>
      <c r="AH117" s="2">
        <v>0</v>
      </c>
      <c r="AK117"/>
      <c r="AL117"/>
    </row>
    <row r="118" spans="1:38" s="2" customFormat="1" x14ac:dyDescent="0.25">
      <c r="A118"/>
      <c r="B118">
        <v>41</v>
      </c>
      <c r="C118" t="s">
        <v>206</v>
      </c>
      <c r="D118" t="s">
        <v>356</v>
      </c>
      <c r="E118"/>
      <c r="F118">
        <v>79630</v>
      </c>
      <c r="G118"/>
      <c r="H118" s="1">
        <v>2289.6</v>
      </c>
      <c r="I118" s="2">
        <v>5</v>
      </c>
      <c r="J118" s="14">
        <v>0.1</v>
      </c>
      <c r="K118" t="s">
        <v>36</v>
      </c>
      <c r="L118" t="s">
        <v>37</v>
      </c>
      <c r="M118" s="12">
        <v>50</v>
      </c>
      <c r="N118" s="2">
        <f t="shared" si="61"/>
        <v>600</v>
      </c>
      <c r="O118"/>
      <c r="P118" s="2">
        <f t="shared" si="50"/>
        <v>150</v>
      </c>
      <c r="Q118" s="2">
        <f t="shared" si="51"/>
        <v>615</v>
      </c>
      <c r="R118" s="2">
        <f t="shared" si="52"/>
        <v>676.50000000000011</v>
      </c>
      <c r="S118" s="2">
        <f t="shared" si="53"/>
        <v>744.1500000000002</v>
      </c>
      <c r="T118" s="2">
        <f t="shared" si="54"/>
        <v>818.56500000000028</v>
      </c>
      <c r="U118" s="2">
        <f t="shared" si="55"/>
        <v>724.72950000000014</v>
      </c>
      <c r="Z118" s="2">
        <f t="shared" si="47"/>
        <v>3728.9445000000005</v>
      </c>
      <c r="AA118" s="2">
        <f t="shared" si="56"/>
        <v>62.149075000000011</v>
      </c>
      <c r="AB118" s="2">
        <f t="shared" si="57"/>
        <v>186.44722500000003</v>
      </c>
      <c r="AC118" s="2">
        <f t="shared" si="58"/>
        <v>3396.919281720001</v>
      </c>
      <c r="AD118" s="2">
        <f t="shared" si="48"/>
        <v>745.78890000000013</v>
      </c>
      <c r="AE118" s="2">
        <f t="shared" si="49"/>
        <v>745.78890000000013</v>
      </c>
      <c r="AF118" s="2">
        <f t="shared" si="59"/>
        <v>745.78890000000013</v>
      </c>
      <c r="AG118" s="2">
        <f t="shared" si="60"/>
        <v>559.34167500000012</v>
      </c>
      <c r="AH118" s="2">
        <v>0</v>
      </c>
      <c r="AK118"/>
      <c r="AL118"/>
    </row>
    <row r="119" spans="1:38" s="2" customFormat="1" x14ac:dyDescent="0.25">
      <c r="A119"/>
      <c r="B119">
        <v>24</v>
      </c>
      <c r="C119" t="s">
        <v>207</v>
      </c>
      <c r="D119" t="s">
        <v>356</v>
      </c>
      <c r="E119"/>
      <c r="F119">
        <v>79488</v>
      </c>
      <c r="G119"/>
      <c r="H119" s="1">
        <v>1800</v>
      </c>
      <c r="I119" s="2">
        <v>5</v>
      </c>
      <c r="J119" s="14">
        <v>0.1</v>
      </c>
      <c r="K119" t="s">
        <v>36</v>
      </c>
      <c r="L119" t="s">
        <v>37</v>
      </c>
      <c r="M119" s="12">
        <v>200</v>
      </c>
      <c r="N119" s="2">
        <f t="shared" si="61"/>
        <v>2400</v>
      </c>
      <c r="O119"/>
      <c r="P119" s="2">
        <f t="shared" si="50"/>
        <v>600</v>
      </c>
      <c r="Q119" s="2">
        <f t="shared" si="51"/>
        <v>2460</v>
      </c>
      <c r="R119" s="2">
        <f t="shared" si="52"/>
        <v>2706.0000000000005</v>
      </c>
      <c r="S119" s="2">
        <f t="shared" si="53"/>
        <v>2976.6000000000008</v>
      </c>
      <c r="T119" s="2">
        <f t="shared" si="54"/>
        <v>3274.2600000000011</v>
      </c>
      <c r="U119" s="2">
        <f t="shared" si="55"/>
        <v>2898.9180000000006</v>
      </c>
      <c r="Z119" s="2">
        <f t="shared" si="47"/>
        <v>14915.778000000002</v>
      </c>
      <c r="AA119" s="2">
        <f t="shared" si="56"/>
        <v>248.59630000000004</v>
      </c>
      <c r="AB119" s="2">
        <f t="shared" si="57"/>
        <v>745.78890000000013</v>
      </c>
      <c r="AC119" s="2">
        <f t="shared" si="58"/>
        <v>3396.919281720001</v>
      </c>
      <c r="AD119" s="2">
        <f t="shared" si="48"/>
        <v>2983.1556000000005</v>
      </c>
      <c r="AE119" s="2">
        <f t="shared" si="49"/>
        <v>2983.1556000000005</v>
      </c>
      <c r="AF119" s="2">
        <f t="shared" si="59"/>
        <v>2983.1556000000005</v>
      </c>
      <c r="AG119" s="2">
        <f t="shared" si="60"/>
        <v>2237.3667000000005</v>
      </c>
      <c r="AH119" s="2">
        <v>0</v>
      </c>
      <c r="AK119"/>
      <c r="AL119"/>
    </row>
    <row r="120" spans="1:38" s="2" customFormat="1" x14ac:dyDescent="0.25">
      <c r="A120"/>
      <c r="B120">
        <v>50</v>
      </c>
      <c r="C120" t="s">
        <v>208</v>
      </c>
      <c r="D120" t="s">
        <v>356</v>
      </c>
      <c r="E120"/>
      <c r="F120">
        <v>79501</v>
      </c>
      <c r="G120"/>
      <c r="H120" s="1">
        <v>4917.03</v>
      </c>
      <c r="I120" s="2">
        <v>5</v>
      </c>
      <c r="J120" s="14">
        <v>0.1</v>
      </c>
      <c r="K120" t="s">
        <v>36</v>
      </c>
      <c r="L120" t="s">
        <v>37</v>
      </c>
      <c r="M120" s="12">
        <v>50</v>
      </c>
      <c r="N120" s="2">
        <f t="shared" si="61"/>
        <v>600</v>
      </c>
      <c r="O120"/>
      <c r="P120" s="2">
        <f t="shared" si="50"/>
        <v>150</v>
      </c>
      <c r="Q120" s="2">
        <f t="shared" si="51"/>
        <v>615</v>
      </c>
      <c r="R120" s="2">
        <f t="shared" si="52"/>
        <v>676.50000000000011</v>
      </c>
      <c r="S120" s="2">
        <f t="shared" si="53"/>
        <v>744.1500000000002</v>
      </c>
      <c r="T120" s="2">
        <f t="shared" si="54"/>
        <v>818.56500000000028</v>
      </c>
      <c r="U120" s="2">
        <f t="shared" si="55"/>
        <v>724.72950000000014</v>
      </c>
      <c r="Z120" s="2">
        <f t="shared" si="47"/>
        <v>3728.9445000000005</v>
      </c>
      <c r="AA120" s="2">
        <f t="shared" si="56"/>
        <v>62.149075000000011</v>
      </c>
      <c r="AB120" s="2">
        <f t="shared" si="57"/>
        <v>186.44722500000003</v>
      </c>
      <c r="AC120" s="2">
        <f t="shared" si="58"/>
        <v>3396.919281720001</v>
      </c>
      <c r="AD120" s="2">
        <f t="shared" si="48"/>
        <v>745.78890000000013</v>
      </c>
      <c r="AE120" s="2">
        <f t="shared" si="49"/>
        <v>745.78890000000013</v>
      </c>
      <c r="AF120" s="2">
        <f t="shared" si="59"/>
        <v>745.78890000000013</v>
      </c>
      <c r="AG120" s="2">
        <f t="shared" si="60"/>
        <v>559.34167500000012</v>
      </c>
      <c r="AH120" s="2">
        <v>0</v>
      </c>
      <c r="AK120"/>
      <c r="AL120"/>
    </row>
    <row r="121" spans="1:38" s="2" customFormat="1" x14ac:dyDescent="0.25">
      <c r="A121"/>
      <c r="B121">
        <v>28</v>
      </c>
      <c r="C121" t="s">
        <v>209</v>
      </c>
      <c r="D121" t="s">
        <v>356</v>
      </c>
      <c r="E121"/>
      <c r="F121">
        <v>79602</v>
      </c>
      <c r="G121"/>
      <c r="H121" s="1">
        <v>11082.27</v>
      </c>
      <c r="I121" s="2">
        <v>5</v>
      </c>
      <c r="J121" s="14">
        <v>0.1</v>
      </c>
      <c r="K121" t="s">
        <v>36</v>
      </c>
      <c r="L121" t="s">
        <v>37</v>
      </c>
      <c r="M121" s="12">
        <v>100</v>
      </c>
      <c r="N121" s="2">
        <f t="shared" si="61"/>
        <v>1200</v>
      </c>
      <c r="O121"/>
      <c r="P121" s="2">
        <f t="shared" si="50"/>
        <v>300</v>
      </c>
      <c r="Q121" s="2">
        <f t="shared" si="51"/>
        <v>1230</v>
      </c>
      <c r="R121" s="2">
        <f t="shared" si="52"/>
        <v>1353.0000000000002</v>
      </c>
      <c r="S121" s="2">
        <f t="shared" si="53"/>
        <v>1488.3000000000004</v>
      </c>
      <c r="T121" s="2">
        <f t="shared" si="54"/>
        <v>1637.1300000000006</v>
      </c>
      <c r="U121" s="2">
        <f t="shared" si="55"/>
        <v>1449.4590000000003</v>
      </c>
      <c r="Z121" s="2">
        <f t="shared" si="47"/>
        <v>7457.889000000001</v>
      </c>
      <c r="AA121" s="2">
        <f t="shared" si="56"/>
        <v>124.29815000000002</v>
      </c>
      <c r="AB121" s="2">
        <f t="shared" si="57"/>
        <v>372.89445000000006</v>
      </c>
      <c r="AC121" s="2">
        <f t="shared" si="58"/>
        <v>3396.919281720001</v>
      </c>
      <c r="AD121" s="2">
        <f t="shared" si="48"/>
        <v>1491.5778000000003</v>
      </c>
      <c r="AE121" s="2">
        <f t="shared" si="49"/>
        <v>1491.5778000000003</v>
      </c>
      <c r="AF121" s="2">
        <f t="shared" si="59"/>
        <v>1491.5778000000003</v>
      </c>
      <c r="AG121" s="2">
        <f t="shared" si="60"/>
        <v>1118.6833500000002</v>
      </c>
      <c r="AH121" s="2">
        <v>0</v>
      </c>
      <c r="AK121"/>
      <c r="AL121"/>
    </row>
    <row r="122" spans="1:38" s="2" customFormat="1" x14ac:dyDescent="0.25">
      <c r="A122"/>
      <c r="B122">
        <v>44</v>
      </c>
      <c r="C122" t="s">
        <v>210</v>
      </c>
      <c r="D122" t="s">
        <v>356</v>
      </c>
      <c r="E122"/>
      <c r="F122">
        <v>79538</v>
      </c>
      <c r="G122"/>
      <c r="H122" s="1">
        <v>4879.6099999999997</v>
      </c>
      <c r="I122" s="2">
        <v>5</v>
      </c>
      <c r="J122" s="14">
        <v>0.1</v>
      </c>
      <c r="K122" t="s">
        <v>36</v>
      </c>
      <c r="L122" t="s">
        <v>37</v>
      </c>
      <c r="M122" s="12">
        <v>50</v>
      </c>
      <c r="N122" s="2">
        <f t="shared" si="61"/>
        <v>600</v>
      </c>
      <c r="O122"/>
      <c r="P122" s="2">
        <f t="shared" si="50"/>
        <v>150</v>
      </c>
      <c r="Q122" s="2">
        <f t="shared" si="51"/>
        <v>615</v>
      </c>
      <c r="R122" s="2">
        <f t="shared" si="52"/>
        <v>676.50000000000011</v>
      </c>
      <c r="S122" s="2">
        <f t="shared" si="53"/>
        <v>744.1500000000002</v>
      </c>
      <c r="T122" s="2">
        <f t="shared" si="54"/>
        <v>818.56500000000028</v>
      </c>
      <c r="U122" s="2">
        <f t="shared" si="55"/>
        <v>724.72950000000014</v>
      </c>
      <c r="Z122" s="2">
        <f t="shared" si="47"/>
        <v>3728.9445000000005</v>
      </c>
      <c r="AA122" s="2">
        <f t="shared" si="56"/>
        <v>62.149075000000011</v>
      </c>
      <c r="AB122" s="2">
        <f t="shared" si="57"/>
        <v>186.44722500000003</v>
      </c>
      <c r="AC122" s="2">
        <f t="shared" si="58"/>
        <v>3396.919281720001</v>
      </c>
      <c r="AD122" s="2">
        <f t="shared" si="48"/>
        <v>745.78890000000013</v>
      </c>
      <c r="AE122" s="2">
        <f t="shared" si="49"/>
        <v>745.78890000000013</v>
      </c>
      <c r="AF122" s="2">
        <f t="shared" si="59"/>
        <v>745.78890000000013</v>
      </c>
      <c r="AG122" s="2">
        <f t="shared" si="60"/>
        <v>559.34167500000012</v>
      </c>
      <c r="AH122" s="2">
        <v>0</v>
      </c>
      <c r="AK122"/>
      <c r="AL122"/>
    </row>
    <row r="123" spans="1:38" s="2" customFormat="1" x14ac:dyDescent="0.25">
      <c r="A123"/>
      <c r="B123">
        <v>49</v>
      </c>
      <c r="C123" t="s">
        <v>211</v>
      </c>
      <c r="D123" t="s">
        <v>356</v>
      </c>
      <c r="E123"/>
      <c r="F123">
        <v>79481</v>
      </c>
      <c r="G123"/>
      <c r="H123" s="1">
        <v>5532.46</v>
      </c>
      <c r="I123" s="2">
        <v>5</v>
      </c>
      <c r="J123" s="14">
        <v>0.1</v>
      </c>
      <c r="K123" t="s">
        <v>36</v>
      </c>
      <c r="L123" t="s">
        <v>37</v>
      </c>
      <c r="M123" s="12">
        <v>50</v>
      </c>
      <c r="N123" s="2">
        <f t="shared" si="61"/>
        <v>600</v>
      </c>
      <c r="O123"/>
      <c r="P123" s="2">
        <f t="shared" si="50"/>
        <v>150</v>
      </c>
      <c r="Q123" s="2">
        <f t="shared" si="51"/>
        <v>615</v>
      </c>
      <c r="R123" s="2">
        <f t="shared" si="52"/>
        <v>676.50000000000011</v>
      </c>
      <c r="S123" s="2">
        <f t="shared" si="53"/>
        <v>744.1500000000002</v>
      </c>
      <c r="T123" s="2">
        <f t="shared" si="54"/>
        <v>818.56500000000028</v>
      </c>
      <c r="U123" s="2">
        <f t="shared" si="55"/>
        <v>724.72950000000014</v>
      </c>
      <c r="Z123" s="2">
        <f t="shared" si="47"/>
        <v>3728.9445000000005</v>
      </c>
      <c r="AA123" s="2">
        <f t="shared" si="56"/>
        <v>62.149075000000011</v>
      </c>
      <c r="AB123" s="2">
        <f t="shared" si="57"/>
        <v>186.44722500000003</v>
      </c>
      <c r="AC123" s="2">
        <f t="shared" si="58"/>
        <v>3396.919281720001</v>
      </c>
      <c r="AD123" s="2">
        <f t="shared" si="48"/>
        <v>745.78890000000013</v>
      </c>
      <c r="AE123" s="2">
        <f t="shared" si="49"/>
        <v>745.78890000000013</v>
      </c>
      <c r="AF123" s="2">
        <f t="shared" si="59"/>
        <v>745.78890000000013</v>
      </c>
      <c r="AG123" s="2">
        <f t="shared" si="60"/>
        <v>559.34167500000012</v>
      </c>
      <c r="AH123" s="2">
        <v>0</v>
      </c>
      <c r="AK123"/>
      <c r="AL123"/>
    </row>
    <row r="124" spans="1:38" s="2" customFormat="1" x14ac:dyDescent="0.25">
      <c r="A124"/>
      <c r="B124">
        <v>48</v>
      </c>
      <c r="C124" t="s">
        <v>212</v>
      </c>
      <c r="D124" t="s">
        <v>356</v>
      </c>
      <c r="E124"/>
      <c r="F124">
        <v>79629</v>
      </c>
      <c r="G124"/>
      <c r="H124" s="1">
        <v>5625.96</v>
      </c>
      <c r="I124" s="2">
        <v>5</v>
      </c>
      <c r="J124" s="14">
        <v>0.1</v>
      </c>
      <c r="K124" t="s">
        <v>36</v>
      </c>
      <c r="L124" t="s">
        <v>37</v>
      </c>
      <c r="M124" s="12">
        <v>50</v>
      </c>
      <c r="N124" s="2">
        <f t="shared" si="61"/>
        <v>600</v>
      </c>
      <c r="O124"/>
      <c r="P124" s="2">
        <f t="shared" si="50"/>
        <v>150</v>
      </c>
      <c r="Q124" s="2">
        <f t="shared" si="51"/>
        <v>615</v>
      </c>
      <c r="R124" s="2">
        <f t="shared" si="52"/>
        <v>676.50000000000011</v>
      </c>
      <c r="S124" s="2">
        <f t="shared" si="53"/>
        <v>744.1500000000002</v>
      </c>
      <c r="T124" s="2">
        <f t="shared" si="54"/>
        <v>818.56500000000028</v>
      </c>
      <c r="U124" s="2">
        <f t="shared" si="55"/>
        <v>724.72950000000014</v>
      </c>
      <c r="Z124" s="2">
        <f t="shared" si="47"/>
        <v>3728.9445000000005</v>
      </c>
      <c r="AA124" s="2">
        <f t="shared" si="56"/>
        <v>62.149075000000011</v>
      </c>
      <c r="AB124" s="2">
        <f t="shared" si="57"/>
        <v>186.44722500000003</v>
      </c>
      <c r="AC124" s="2">
        <f t="shared" si="58"/>
        <v>3396.919281720001</v>
      </c>
      <c r="AD124" s="2">
        <f t="shared" si="48"/>
        <v>745.78890000000013</v>
      </c>
      <c r="AE124" s="2">
        <f t="shared" si="49"/>
        <v>745.78890000000013</v>
      </c>
      <c r="AF124" s="2">
        <f t="shared" si="59"/>
        <v>745.78890000000013</v>
      </c>
      <c r="AG124" s="2">
        <f t="shared" si="60"/>
        <v>559.34167500000012</v>
      </c>
      <c r="AH124" s="2">
        <v>0</v>
      </c>
      <c r="AK124"/>
      <c r="AL124"/>
    </row>
    <row r="125" spans="1:38" s="2" customFormat="1" x14ac:dyDescent="0.25">
      <c r="A125"/>
      <c r="B125">
        <v>18</v>
      </c>
      <c r="C125" t="s">
        <v>213</v>
      </c>
      <c r="D125" t="s">
        <v>356</v>
      </c>
      <c r="E125"/>
      <c r="F125">
        <v>79491</v>
      </c>
      <c r="G125"/>
      <c r="H125" s="1">
        <v>5592.26</v>
      </c>
      <c r="I125" s="2">
        <v>5</v>
      </c>
      <c r="J125" s="14">
        <v>0.1</v>
      </c>
      <c r="K125" t="s">
        <v>36</v>
      </c>
      <c r="L125" t="s">
        <v>37</v>
      </c>
      <c r="M125" s="12">
        <v>50</v>
      </c>
      <c r="N125" s="2">
        <f t="shared" si="61"/>
        <v>600</v>
      </c>
      <c r="O125"/>
      <c r="P125" s="2">
        <f t="shared" si="50"/>
        <v>150</v>
      </c>
      <c r="Q125" s="2">
        <f t="shared" si="51"/>
        <v>615</v>
      </c>
      <c r="R125" s="2">
        <f t="shared" si="52"/>
        <v>676.50000000000011</v>
      </c>
      <c r="S125" s="2">
        <f t="shared" si="53"/>
        <v>744.1500000000002</v>
      </c>
      <c r="T125" s="2">
        <f t="shared" si="54"/>
        <v>818.56500000000028</v>
      </c>
      <c r="U125" s="2">
        <f t="shared" si="55"/>
        <v>724.72950000000014</v>
      </c>
      <c r="Z125" s="2">
        <f t="shared" si="47"/>
        <v>3728.9445000000005</v>
      </c>
      <c r="AA125" s="2">
        <f t="shared" si="56"/>
        <v>62.149075000000011</v>
      </c>
      <c r="AB125" s="2">
        <f t="shared" si="57"/>
        <v>186.44722500000003</v>
      </c>
      <c r="AC125" s="2">
        <f t="shared" si="58"/>
        <v>3396.919281720001</v>
      </c>
      <c r="AD125" s="2">
        <f t="shared" si="48"/>
        <v>745.78890000000013</v>
      </c>
      <c r="AE125" s="2">
        <f t="shared" si="49"/>
        <v>745.78890000000013</v>
      </c>
      <c r="AF125" s="2">
        <f t="shared" si="59"/>
        <v>745.78890000000013</v>
      </c>
      <c r="AG125" s="2">
        <f t="shared" si="60"/>
        <v>559.34167500000012</v>
      </c>
      <c r="AH125" s="2">
        <v>0</v>
      </c>
      <c r="AK125"/>
      <c r="AL125"/>
    </row>
    <row r="126" spans="1:38" s="2" customFormat="1" x14ac:dyDescent="0.25">
      <c r="A126"/>
      <c r="B126">
        <v>37</v>
      </c>
      <c r="C126" t="s">
        <v>214</v>
      </c>
      <c r="D126" t="s">
        <v>356</v>
      </c>
      <c r="E126"/>
      <c r="F126">
        <v>79695</v>
      </c>
      <c r="G126"/>
      <c r="H126" s="1">
        <v>20788.27</v>
      </c>
      <c r="I126" s="2">
        <v>5</v>
      </c>
      <c r="J126" s="14">
        <v>0.1</v>
      </c>
      <c r="K126" t="s">
        <v>36</v>
      </c>
      <c r="L126" t="s">
        <v>37</v>
      </c>
      <c r="M126" s="12">
        <v>200</v>
      </c>
      <c r="N126" s="2">
        <f t="shared" si="61"/>
        <v>2400</v>
      </c>
      <c r="O126"/>
      <c r="P126" s="2">
        <f t="shared" si="50"/>
        <v>600</v>
      </c>
      <c r="Q126" s="2">
        <f t="shared" si="51"/>
        <v>2460</v>
      </c>
      <c r="R126" s="2">
        <f t="shared" si="52"/>
        <v>2706.0000000000005</v>
      </c>
      <c r="S126" s="2">
        <f t="shared" si="53"/>
        <v>2976.6000000000008</v>
      </c>
      <c r="T126" s="2">
        <f t="shared" si="54"/>
        <v>3274.2600000000011</v>
      </c>
      <c r="U126" s="2">
        <f t="shared" si="55"/>
        <v>2898.9180000000006</v>
      </c>
      <c r="Z126" s="2">
        <f t="shared" si="47"/>
        <v>14915.778000000002</v>
      </c>
      <c r="AA126" s="2">
        <f t="shared" si="56"/>
        <v>248.59630000000004</v>
      </c>
      <c r="AB126" s="2">
        <f t="shared" si="57"/>
        <v>745.78890000000013</v>
      </c>
      <c r="AC126" s="2">
        <f t="shared" si="58"/>
        <v>3396.919281720001</v>
      </c>
      <c r="AD126" s="2">
        <f t="shared" si="48"/>
        <v>2983.1556000000005</v>
      </c>
      <c r="AE126" s="2">
        <f t="shared" si="49"/>
        <v>2983.1556000000005</v>
      </c>
      <c r="AF126" s="2">
        <f t="shared" si="59"/>
        <v>2983.1556000000005</v>
      </c>
      <c r="AG126" s="2">
        <f t="shared" si="60"/>
        <v>2237.3667000000005</v>
      </c>
      <c r="AH126" s="2">
        <v>0</v>
      </c>
      <c r="AK126"/>
      <c r="AL126"/>
    </row>
    <row r="127" spans="1:38" s="2" customFormat="1" x14ac:dyDescent="0.25">
      <c r="A127"/>
      <c r="B127">
        <v>15</v>
      </c>
      <c r="C127" t="s">
        <v>215</v>
      </c>
      <c r="D127" t="s">
        <v>356</v>
      </c>
      <c r="E127"/>
      <c r="F127"/>
      <c r="G127"/>
      <c r="H127" s="1"/>
      <c r="I127" s="2">
        <v>5</v>
      </c>
      <c r="J127" s="14">
        <v>0.1</v>
      </c>
      <c r="K127" t="s">
        <v>36</v>
      </c>
      <c r="L127" t="s">
        <v>37</v>
      </c>
      <c r="M127" s="12">
        <v>50</v>
      </c>
      <c r="N127" s="2">
        <f t="shared" si="61"/>
        <v>600</v>
      </c>
      <c r="O127"/>
      <c r="P127" s="2">
        <f t="shared" si="50"/>
        <v>150</v>
      </c>
      <c r="Q127" s="2">
        <f t="shared" si="51"/>
        <v>615</v>
      </c>
      <c r="R127" s="2">
        <f t="shared" si="52"/>
        <v>676.50000000000011</v>
      </c>
      <c r="S127" s="2">
        <f t="shared" si="53"/>
        <v>744.1500000000002</v>
      </c>
      <c r="T127" s="2">
        <f t="shared" si="54"/>
        <v>818.56500000000028</v>
      </c>
      <c r="U127" s="2">
        <f t="shared" si="55"/>
        <v>724.72950000000014</v>
      </c>
      <c r="Z127" s="2">
        <f t="shared" si="47"/>
        <v>3728.9445000000005</v>
      </c>
      <c r="AA127" s="2">
        <f t="shared" si="56"/>
        <v>62.149075000000011</v>
      </c>
      <c r="AB127" s="2">
        <f t="shared" si="57"/>
        <v>186.44722500000003</v>
      </c>
      <c r="AC127" s="2">
        <f t="shared" si="58"/>
        <v>3396.919281720001</v>
      </c>
      <c r="AD127" s="2">
        <f t="shared" si="48"/>
        <v>745.78890000000013</v>
      </c>
      <c r="AE127" s="2">
        <f t="shared" si="49"/>
        <v>745.78890000000013</v>
      </c>
      <c r="AF127" s="2">
        <f t="shared" si="59"/>
        <v>745.78890000000013</v>
      </c>
      <c r="AG127" s="2">
        <f t="shared" si="60"/>
        <v>559.34167500000012</v>
      </c>
      <c r="AH127" s="2">
        <v>0</v>
      </c>
      <c r="AK127"/>
      <c r="AL127"/>
    </row>
    <row r="128" spans="1:38" s="2" customFormat="1" x14ac:dyDescent="0.25">
      <c r="A128"/>
      <c r="B128">
        <v>61</v>
      </c>
      <c r="C128" t="s">
        <v>216</v>
      </c>
      <c r="D128" t="s">
        <v>356</v>
      </c>
      <c r="E128"/>
      <c r="F128">
        <v>79519</v>
      </c>
      <c r="G128"/>
      <c r="H128" s="1">
        <v>11809.64</v>
      </c>
      <c r="I128" s="2">
        <v>5</v>
      </c>
      <c r="J128" s="14">
        <v>0.1</v>
      </c>
      <c r="K128" t="s">
        <v>36</v>
      </c>
      <c r="L128" t="s">
        <v>37</v>
      </c>
      <c r="M128" s="12">
        <v>100</v>
      </c>
      <c r="N128" s="2">
        <f t="shared" si="61"/>
        <v>1200</v>
      </c>
      <c r="O128"/>
      <c r="P128" s="2">
        <f t="shared" si="50"/>
        <v>300</v>
      </c>
      <c r="Q128" s="2">
        <f t="shared" si="51"/>
        <v>1230</v>
      </c>
      <c r="R128" s="2">
        <f t="shared" si="52"/>
        <v>1353.0000000000002</v>
      </c>
      <c r="S128" s="2">
        <f t="shared" si="53"/>
        <v>1488.3000000000004</v>
      </c>
      <c r="T128" s="2">
        <f t="shared" si="54"/>
        <v>1637.1300000000006</v>
      </c>
      <c r="U128" s="2">
        <f t="shared" si="55"/>
        <v>1449.4590000000003</v>
      </c>
      <c r="Z128" s="2">
        <f t="shared" si="47"/>
        <v>7457.889000000001</v>
      </c>
      <c r="AA128" s="2">
        <f t="shared" si="56"/>
        <v>124.29815000000002</v>
      </c>
      <c r="AB128" s="2">
        <f t="shared" si="57"/>
        <v>372.89445000000006</v>
      </c>
      <c r="AC128" s="2">
        <f t="shared" si="58"/>
        <v>3396.919281720001</v>
      </c>
      <c r="AD128" s="2">
        <f t="shared" si="48"/>
        <v>1491.5778000000003</v>
      </c>
      <c r="AE128" s="2">
        <f t="shared" si="49"/>
        <v>1491.5778000000003</v>
      </c>
      <c r="AF128" s="2">
        <f t="shared" si="59"/>
        <v>1491.5778000000003</v>
      </c>
      <c r="AG128" s="2">
        <f t="shared" si="60"/>
        <v>1118.6833500000002</v>
      </c>
      <c r="AH128" s="2">
        <v>0</v>
      </c>
      <c r="AK128"/>
      <c r="AL128"/>
    </row>
    <row r="129" spans="1:38" s="2" customFormat="1" x14ac:dyDescent="0.25">
      <c r="A129"/>
      <c r="B129">
        <v>49</v>
      </c>
      <c r="C129" t="s">
        <v>217</v>
      </c>
      <c r="D129" t="s">
        <v>356</v>
      </c>
      <c r="E129"/>
      <c r="F129">
        <v>79485</v>
      </c>
      <c r="G129"/>
      <c r="H129" s="1">
        <v>5166.1499999999996</v>
      </c>
      <c r="I129" s="2">
        <v>5</v>
      </c>
      <c r="J129" s="14">
        <v>0.1</v>
      </c>
      <c r="K129" t="s">
        <v>36</v>
      </c>
      <c r="L129" t="s">
        <v>37</v>
      </c>
      <c r="M129" s="12">
        <v>50</v>
      </c>
      <c r="N129" s="2">
        <f t="shared" si="61"/>
        <v>600</v>
      </c>
      <c r="O129"/>
      <c r="P129" s="2">
        <f t="shared" si="50"/>
        <v>150</v>
      </c>
      <c r="Q129" s="2">
        <f t="shared" si="51"/>
        <v>615</v>
      </c>
      <c r="R129" s="2">
        <f t="shared" si="52"/>
        <v>676.50000000000011</v>
      </c>
      <c r="S129" s="2">
        <f t="shared" si="53"/>
        <v>744.1500000000002</v>
      </c>
      <c r="T129" s="2">
        <f t="shared" si="54"/>
        <v>818.56500000000028</v>
      </c>
      <c r="U129" s="2">
        <f t="shared" si="55"/>
        <v>724.72950000000014</v>
      </c>
      <c r="Z129" s="2">
        <f t="shared" si="47"/>
        <v>3728.9445000000005</v>
      </c>
      <c r="AA129" s="2">
        <f t="shared" si="56"/>
        <v>62.149075000000011</v>
      </c>
      <c r="AB129" s="2">
        <f t="shared" si="57"/>
        <v>186.44722500000003</v>
      </c>
      <c r="AC129" s="2">
        <f t="shared" si="58"/>
        <v>3396.919281720001</v>
      </c>
      <c r="AD129" s="2">
        <f t="shared" si="48"/>
        <v>745.78890000000013</v>
      </c>
      <c r="AE129" s="2">
        <f t="shared" si="49"/>
        <v>745.78890000000013</v>
      </c>
      <c r="AF129" s="2">
        <f t="shared" si="59"/>
        <v>745.78890000000013</v>
      </c>
      <c r="AG129" s="2">
        <f t="shared" si="60"/>
        <v>559.34167500000012</v>
      </c>
      <c r="AH129" s="2">
        <v>0</v>
      </c>
      <c r="AK129"/>
      <c r="AL129"/>
    </row>
    <row r="130" spans="1:38" s="2" customFormat="1" x14ac:dyDescent="0.25">
      <c r="A130"/>
      <c r="B130">
        <v>38</v>
      </c>
      <c r="C130" t="s">
        <v>218</v>
      </c>
      <c r="D130" t="s">
        <v>356</v>
      </c>
      <c r="E130"/>
      <c r="F130">
        <v>79471</v>
      </c>
      <c r="G130"/>
      <c r="H130" s="1">
        <v>4742.8999999999996</v>
      </c>
      <c r="I130" s="2">
        <v>5</v>
      </c>
      <c r="J130" s="14">
        <v>0.1</v>
      </c>
      <c r="K130" t="s">
        <v>36</v>
      </c>
      <c r="L130" t="s">
        <v>37</v>
      </c>
      <c r="M130" s="12">
        <v>50</v>
      </c>
      <c r="N130" s="2">
        <f t="shared" si="61"/>
        <v>600</v>
      </c>
      <c r="O130"/>
      <c r="P130" s="2">
        <f t="shared" si="50"/>
        <v>150</v>
      </c>
      <c r="Q130" s="2">
        <f t="shared" si="51"/>
        <v>615</v>
      </c>
      <c r="R130" s="2">
        <f t="shared" si="52"/>
        <v>676.50000000000011</v>
      </c>
      <c r="S130" s="2">
        <f t="shared" si="53"/>
        <v>744.1500000000002</v>
      </c>
      <c r="T130" s="2">
        <f t="shared" si="54"/>
        <v>818.56500000000028</v>
      </c>
      <c r="U130" s="2">
        <f t="shared" si="55"/>
        <v>724.72950000000014</v>
      </c>
      <c r="Z130" s="2">
        <f t="shared" si="47"/>
        <v>3728.9445000000005</v>
      </c>
      <c r="AA130" s="2">
        <f t="shared" si="56"/>
        <v>62.149075000000011</v>
      </c>
      <c r="AB130" s="2">
        <f t="shared" si="57"/>
        <v>186.44722500000003</v>
      </c>
      <c r="AC130" s="2">
        <f t="shared" si="58"/>
        <v>3396.919281720001</v>
      </c>
      <c r="AD130" s="2">
        <f t="shared" si="48"/>
        <v>745.78890000000013</v>
      </c>
      <c r="AE130" s="2">
        <f t="shared" si="49"/>
        <v>745.78890000000013</v>
      </c>
      <c r="AF130" s="2">
        <f t="shared" si="59"/>
        <v>745.78890000000013</v>
      </c>
      <c r="AG130" s="2">
        <f t="shared" si="60"/>
        <v>559.34167500000012</v>
      </c>
      <c r="AH130" s="2">
        <v>0</v>
      </c>
      <c r="AK130"/>
      <c r="AL130"/>
    </row>
    <row r="131" spans="1:38" s="2" customFormat="1" x14ac:dyDescent="0.25">
      <c r="A131"/>
      <c r="B131">
        <v>25</v>
      </c>
      <c r="C131" t="s">
        <v>219</v>
      </c>
      <c r="D131" t="s">
        <v>356</v>
      </c>
      <c r="E131"/>
      <c r="F131">
        <v>79662</v>
      </c>
      <c r="G131"/>
      <c r="H131" s="1">
        <v>22691.35</v>
      </c>
      <c r="I131" s="2">
        <v>5</v>
      </c>
      <c r="J131" s="14">
        <v>0.1</v>
      </c>
      <c r="K131" t="s">
        <v>36</v>
      </c>
      <c r="L131" t="s">
        <v>37</v>
      </c>
      <c r="M131" s="12">
        <v>200</v>
      </c>
      <c r="N131" s="2">
        <f t="shared" si="61"/>
        <v>2400</v>
      </c>
      <c r="O131"/>
      <c r="P131" s="2">
        <f t="shared" si="50"/>
        <v>600</v>
      </c>
      <c r="Q131" s="2">
        <f t="shared" si="51"/>
        <v>2460</v>
      </c>
      <c r="R131" s="2">
        <f t="shared" si="52"/>
        <v>2706.0000000000005</v>
      </c>
      <c r="S131" s="2">
        <f t="shared" si="53"/>
        <v>2976.6000000000008</v>
      </c>
      <c r="T131" s="2">
        <f t="shared" si="54"/>
        <v>3274.2600000000011</v>
      </c>
      <c r="U131" s="2">
        <f t="shared" si="55"/>
        <v>2898.9180000000006</v>
      </c>
      <c r="Z131" s="2">
        <f t="shared" si="47"/>
        <v>14915.778000000002</v>
      </c>
      <c r="AA131" s="2">
        <f t="shared" si="56"/>
        <v>248.59630000000004</v>
      </c>
      <c r="AB131" s="2">
        <f t="shared" si="57"/>
        <v>745.78890000000013</v>
      </c>
      <c r="AC131" s="2">
        <f t="shared" si="58"/>
        <v>3396.919281720001</v>
      </c>
      <c r="AD131" s="2">
        <f t="shared" si="48"/>
        <v>2983.1556000000005</v>
      </c>
      <c r="AE131" s="2">
        <f t="shared" si="49"/>
        <v>2983.1556000000005</v>
      </c>
      <c r="AF131" s="2">
        <f t="shared" si="59"/>
        <v>2983.1556000000005</v>
      </c>
      <c r="AG131" s="2">
        <f t="shared" si="60"/>
        <v>2237.3667000000005</v>
      </c>
      <c r="AH131" s="2">
        <v>0</v>
      </c>
      <c r="AK131"/>
      <c r="AL131"/>
    </row>
    <row r="132" spans="1:38" s="2" customFormat="1" x14ac:dyDescent="0.25">
      <c r="A132"/>
      <c r="B132">
        <v>26</v>
      </c>
      <c r="C132" t="s">
        <v>220</v>
      </c>
      <c r="D132" t="s">
        <v>356</v>
      </c>
      <c r="E132"/>
      <c r="F132">
        <v>79523</v>
      </c>
      <c r="G132"/>
      <c r="H132" s="1">
        <v>10871.28</v>
      </c>
      <c r="I132" s="2">
        <v>5</v>
      </c>
      <c r="J132" s="14">
        <v>0.1</v>
      </c>
      <c r="K132" t="s">
        <v>36</v>
      </c>
      <c r="L132" t="s">
        <v>37</v>
      </c>
      <c r="M132" s="12">
        <v>100</v>
      </c>
      <c r="N132" s="2">
        <f t="shared" si="61"/>
        <v>1200</v>
      </c>
      <c r="O132"/>
      <c r="P132" s="2">
        <f t="shared" si="50"/>
        <v>300</v>
      </c>
      <c r="Q132" s="2">
        <f t="shared" si="51"/>
        <v>1230</v>
      </c>
      <c r="R132" s="2">
        <f t="shared" si="52"/>
        <v>1353.0000000000002</v>
      </c>
      <c r="S132" s="2">
        <f t="shared" si="53"/>
        <v>1488.3000000000004</v>
      </c>
      <c r="T132" s="2">
        <f t="shared" si="54"/>
        <v>1637.1300000000006</v>
      </c>
      <c r="U132" s="2">
        <f t="shared" si="55"/>
        <v>1449.4590000000003</v>
      </c>
      <c r="Z132" s="2">
        <f t="shared" si="47"/>
        <v>7457.889000000001</v>
      </c>
      <c r="AA132" s="2">
        <f t="shared" si="56"/>
        <v>124.29815000000002</v>
      </c>
      <c r="AB132" s="2">
        <f t="shared" si="57"/>
        <v>372.89445000000006</v>
      </c>
      <c r="AC132" s="2">
        <f t="shared" si="58"/>
        <v>3396.919281720001</v>
      </c>
      <c r="AD132" s="2">
        <f t="shared" si="48"/>
        <v>1491.5778000000003</v>
      </c>
      <c r="AE132" s="2">
        <f t="shared" si="49"/>
        <v>1491.5778000000003</v>
      </c>
      <c r="AF132" s="2">
        <f t="shared" si="59"/>
        <v>1491.5778000000003</v>
      </c>
      <c r="AG132" s="2">
        <f t="shared" si="60"/>
        <v>1118.6833500000002</v>
      </c>
      <c r="AH132" s="2">
        <v>0</v>
      </c>
      <c r="AK132"/>
      <c r="AL132"/>
    </row>
    <row r="133" spans="1:38" s="2" customFormat="1" x14ac:dyDescent="0.25">
      <c r="A133"/>
      <c r="B133">
        <v>56</v>
      </c>
      <c r="C133" t="s">
        <v>221</v>
      </c>
      <c r="D133" t="s">
        <v>356</v>
      </c>
      <c r="E133"/>
      <c r="F133">
        <v>79670</v>
      </c>
      <c r="G133"/>
      <c r="H133" s="1">
        <v>5096.12</v>
      </c>
      <c r="I133" s="2">
        <v>5</v>
      </c>
      <c r="J133" s="14">
        <v>0.1</v>
      </c>
      <c r="K133" t="s">
        <v>36</v>
      </c>
      <c r="L133" t="s">
        <v>37</v>
      </c>
      <c r="M133" s="12">
        <v>50</v>
      </c>
      <c r="N133" s="2">
        <f t="shared" si="61"/>
        <v>600</v>
      </c>
      <c r="O133"/>
      <c r="P133" s="2">
        <f t="shared" si="50"/>
        <v>150</v>
      </c>
      <c r="Q133" s="2">
        <f t="shared" si="51"/>
        <v>615</v>
      </c>
      <c r="R133" s="2">
        <f t="shared" si="52"/>
        <v>676.50000000000011</v>
      </c>
      <c r="S133" s="2">
        <f t="shared" si="53"/>
        <v>744.1500000000002</v>
      </c>
      <c r="T133" s="2">
        <f t="shared" si="54"/>
        <v>818.56500000000028</v>
      </c>
      <c r="U133" s="2">
        <f t="shared" si="55"/>
        <v>724.72950000000014</v>
      </c>
      <c r="Z133" s="2">
        <f t="shared" si="47"/>
        <v>3728.9445000000005</v>
      </c>
      <c r="AA133" s="2">
        <f t="shared" si="56"/>
        <v>62.149075000000011</v>
      </c>
      <c r="AB133" s="2">
        <f t="shared" si="57"/>
        <v>186.44722500000003</v>
      </c>
      <c r="AC133" s="2">
        <f t="shared" si="58"/>
        <v>3396.919281720001</v>
      </c>
      <c r="AD133" s="2">
        <f t="shared" si="48"/>
        <v>745.78890000000013</v>
      </c>
      <c r="AE133" s="2">
        <f t="shared" si="49"/>
        <v>745.78890000000013</v>
      </c>
      <c r="AF133" s="2">
        <f t="shared" si="59"/>
        <v>745.78890000000013</v>
      </c>
      <c r="AG133" s="2">
        <f t="shared" si="60"/>
        <v>559.34167500000012</v>
      </c>
      <c r="AH133" s="2">
        <v>0</v>
      </c>
      <c r="AK133"/>
      <c r="AL133"/>
    </row>
    <row r="134" spans="1:38" s="2" customFormat="1" x14ac:dyDescent="0.25">
      <c r="A134"/>
      <c r="B134">
        <v>49</v>
      </c>
      <c r="C134" t="s">
        <v>222</v>
      </c>
      <c r="D134" t="s">
        <v>356</v>
      </c>
      <c r="E134"/>
      <c r="F134">
        <v>79677</v>
      </c>
      <c r="G134"/>
      <c r="H134" s="1">
        <v>5167.12</v>
      </c>
      <c r="I134" s="2">
        <v>5</v>
      </c>
      <c r="J134" s="14">
        <v>0.1</v>
      </c>
      <c r="K134" t="s">
        <v>36</v>
      </c>
      <c r="L134" t="s">
        <v>37</v>
      </c>
      <c r="M134" s="12">
        <v>50</v>
      </c>
      <c r="N134" s="2">
        <f t="shared" si="61"/>
        <v>600</v>
      </c>
      <c r="O134"/>
      <c r="P134" s="2">
        <f t="shared" si="50"/>
        <v>150</v>
      </c>
      <c r="Q134" s="2">
        <f t="shared" si="51"/>
        <v>615</v>
      </c>
      <c r="R134" s="2">
        <f t="shared" si="52"/>
        <v>676.50000000000011</v>
      </c>
      <c r="S134" s="2">
        <f t="shared" si="53"/>
        <v>744.1500000000002</v>
      </c>
      <c r="T134" s="2">
        <f t="shared" si="54"/>
        <v>818.56500000000028</v>
      </c>
      <c r="U134" s="2">
        <f t="shared" si="55"/>
        <v>724.72950000000014</v>
      </c>
      <c r="Z134" s="2">
        <f t="shared" si="47"/>
        <v>3728.9445000000005</v>
      </c>
      <c r="AA134" s="2">
        <f t="shared" si="56"/>
        <v>62.149075000000011</v>
      </c>
      <c r="AB134" s="2">
        <f t="shared" si="57"/>
        <v>186.44722500000003</v>
      </c>
      <c r="AC134" s="2">
        <f t="shared" si="58"/>
        <v>3396.919281720001</v>
      </c>
      <c r="AD134" s="2">
        <f t="shared" si="48"/>
        <v>745.78890000000013</v>
      </c>
      <c r="AE134" s="2">
        <f t="shared" si="49"/>
        <v>745.78890000000013</v>
      </c>
      <c r="AF134" s="2">
        <f t="shared" si="59"/>
        <v>745.78890000000013</v>
      </c>
      <c r="AG134" s="2">
        <f t="shared" si="60"/>
        <v>559.34167500000012</v>
      </c>
      <c r="AH134" s="2">
        <v>0</v>
      </c>
      <c r="AK134"/>
      <c r="AL134"/>
    </row>
    <row r="135" spans="1:38" s="2" customFormat="1" x14ac:dyDescent="0.25">
      <c r="A135"/>
      <c r="B135">
        <v>36</v>
      </c>
      <c r="C135" t="s">
        <v>223</v>
      </c>
      <c r="D135" t="s">
        <v>356</v>
      </c>
      <c r="E135"/>
      <c r="F135">
        <v>79547</v>
      </c>
      <c r="G135"/>
      <c r="H135" s="1">
        <v>5087.0200000000004</v>
      </c>
      <c r="I135" s="2">
        <v>5</v>
      </c>
      <c r="J135" s="14">
        <v>0.1</v>
      </c>
      <c r="K135" t="s">
        <v>36</v>
      </c>
      <c r="L135" t="s">
        <v>37</v>
      </c>
      <c r="M135" s="12">
        <v>50</v>
      </c>
      <c r="N135" s="2">
        <f t="shared" si="61"/>
        <v>600</v>
      </c>
      <c r="O135"/>
      <c r="P135" s="2">
        <f t="shared" si="50"/>
        <v>150</v>
      </c>
      <c r="Q135" s="2">
        <f t="shared" si="51"/>
        <v>615</v>
      </c>
      <c r="R135" s="2">
        <f t="shared" si="52"/>
        <v>676.50000000000011</v>
      </c>
      <c r="S135" s="2">
        <f t="shared" si="53"/>
        <v>744.1500000000002</v>
      </c>
      <c r="T135" s="2">
        <f t="shared" si="54"/>
        <v>818.56500000000028</v>
      </c>
      <c r="U135" s="2">
        <f t="shared" si="55"/>
        <v>724.72950000000014</v>
      </c>
      <c r="Z135" s="2">
        <f t="shared" si="47"/>
        <v>3728.9445000000005</v>
      </c>
      <c r="AA135" s="2">
        <f t="shared" si="56"/>
        <v>62.149075000000011</v>
      </c>
      <c r="AB135" s="2">
        <f t="shared" si="57"/>
        <v>186.44722500000003</v>
      </c>
      <c r="AC135" s="2">
        <f t="shared" si="58"/>
        <v>3396.919281720001</v>
      </c>
      <c r="AD135" s="2">
        <f t="shared" si="48"/>
        <v>745.78890000000013</v>
      </c>
      <c r="AE135" s="2">
        <f t="shared" si="49"/>
        <v>745.78890000000013</v>
      </c>
      <c r="AF135" s="2">
        <f t="shared" si="59"/>
        <v>745.78890000000013</v>
      </c>
      <c r="AG135" s="2">
        <f t="shared" si="60"/>
        <v>559.34167500000012</v>
      </c>
      <c r="AH135" s="2">
        <v>0</v>
      </c>
      <c r="AK135"/>
      <c r="AL135"/>
    </row>
    <row r="136" spans="1:38" s="2" customFormat="1" x14ac:dyDescent="0.25">
      <c r="A136"/>
      <c r="B136">
        <v>2</v>
      </c>
      <c r="C136" t="s">
        <v>224</v>
      </c>
      <c r="D136" t="s">
        <v>356</v>
      </c>
      <c r="E136"/>
      <c r="F136">
        <v>79609</v>
      </c>
      <c r="G136"/>
      <c r="H136" s="1">
        <v>5533.98</v>
      </c>
      <c r="I136" s="2">
        <v>5</v>
      </c>
      <c r="J136" s="14">
        <v>0.1</v>
      </c>
      <c r="K136" t="s">
        <v>36</v>
      </c>
      <c r="L136" t="s">
        <v>37</v>
      </c>
      <c r="M136" s="12">
        <v>50</v>
      </c>
      <c r="N136" s="2">
        <f t="shared" si="61"/>
        <v>600</v>
      </c>
      <c r="O136"/>
      <c r="P136" s="2">
        <f t="shared" si="50"/>
        <v>150</v>
      </c>
      <c r="Q136" s="2">
        <f t="shared" si="51"/>
        <v>615</v>
      </c>
      <c r="R136" s="2">
        <f t="shared" si="52"/>
        <v>676.50000000000011</v>
      </c>
      <c r="S136" s="2">
        <f t="shared" si="53"/>
        <v>744.1500000000002</v>
      </c>
      <c r="T136" s="2">
        <f t="shared" si="54"/>
        <v>818.56500000000028</v>
      </c>
      <c r="U136" s="2">
        <f t="shared" si="55"/>
        <v>724.72950000000014</v>
      </c>
      <c r="Z136" s="2">
        <f t="shared" si="47"/>
        <v>3728.9445000000005</v>
      </c>
      <c r="AA136" s="2">
        <f t="shared" si="56"/>
        <v>62.149075000000011</v>
      </c>
      <c r="AB136" s="2">
        <f t="shared" si="57"/>
        <v>186.44722500000003</v>
      </c>
      <c r="AC136" s="2">
        <f t="shared" si="58"/>
        <v>3396.919281720001</v>
      </c>
      <c r="AD136" s="2">
        <f t="shared" si="48"/>
        <v>745.78890000000013</v>
      </c>
      <c r="AE136" s="2">
        <f t="shared" si="49"/>
        <v>745.78890000000013</v>
      </c>
      <c r="AF136" s="2">
        <f t="shared" si="59"/>
        <v>745.78890000000013</v>
      </c>
      <c r="AG136" s="2">
        <f t="shared" si="60"/>
        <v>559.34167500000012</v>
      </c>
      <c r="AH136" s="2">
        <v>0</v>
      </c>
      <c r="AK136"/>
      <c r="AL136"/>
    </row>
    <row r="137" spans="1:38" s="2" customFormat="1" x14ac:dyDescent="0.25">
      <c r="A137"/>
      <c r="B137">
        <v>85</v>
      </c>
      <c r="C137" t="s">
        <v>225</v>
      </c>
      <c r="D137" t="s">
        <v>356</v>
      </c>
      <c r="E137"/>
      <c r="F137">
        <v>79522</v>
      </c>
      <c r="G137"/>
      <c r="H137" s="1">
        <v>1800</v>
      </c>
      <c r="I137" s="2">
        <v>5</v>
      </c>
      <c r="J137" s="14">
        <v>0.1</v>
      </c>
      <c r="K137" t="s">
        <v>36</v>
      </c>
      <c r="L137" t="s">
        <v>37</v>
      </c>
      <c r="M137" s="12">
        <v>50</v>
      </c>
      <c r="N137" s="2">
        <f t="shared" si="61"/>
        <v>600</v>
      </c>
      <c r="O137"/>
      <c r="P137" s="2">
        <f t="shared" si="50"/>
        <v>150</v>
      </c>
      <c r="Q137" s="2">
        <f t="shared" si="51"/>
        <v>615</v>
      </c>
      <c r="R137" s="2">
        <f t="shared" si="52"/>
        <v>676.50000000000011</v>
      </c>
      <c r="S137" s="2">
        <f t="shared" si="53"/>
        <v>744.1500000000002</v>
      </c>
      <c r="T137" s="2">
        <f t="shared" si="54"/>
        <v>818.56500000000028</v>
      </c>
      <c r="U137" s="2">
        <f t="shared" si="55"/>
        <v>724.72950000000014</v>
      </c>
      <c r="Z137" s="2">
        <f t="shared" si="47"/>
        <v>3728.9445000000005</v>
      </c>
      <c r="AA137" s="2">
        <f t="shared" si="56"/>
        <v>62.149075000000011</v>
      </c>
      <c r="AB137" s="2">
        <f t="shared" si="57"/>
        <v>186.44722500000003</v>
      </c>
      <c r="AC137" s="2">
        <f t="shared" si="58"/>
        <v>3396.919281720001</v>
      </c>
      <c r="AD137" s="2">
        <f t="shared" si="48"/>
        <v>745.78890000000013</v>
      </c>
      <c r="AE137" s="2">
        <f t="shared" si="49"/>
        <v>745.78890000000013</v>
      </c>
      <c r="AF137" s="2">
        <f t="shared" si="59"/>
        <v>745.78890000000013</v>
      </c>
      <c r="AG137" s="2">
        <f t="shared" si="60"/>
        <v>559.34167500000012</v>
      </c>
      <c r="AH137" s="2">
        <v>0</v>
      </c>
      <c r="AK137"/>
      <c r="AL137"/>
    </row>
    <row r="138" spans="1:38" s="2" customFormat="1" x14ac:dyDescent="0.25">
      <c r="A138"/>
      <c r="B138">
        <v>10</v>
      </c>
      <c r="C138" t="s">
        <v>226</v>
      </c>
      <c r="D138" t="s">
        <v>356</v>
      </c>
      <c r="E138"/>
      <c r="F138">
        <v>79655</v>
      </c>
      <c r="G138"/>
      <c r="H138" s="1">
        <v>1800</v>
      </c>
      <c r="I138" s="2">
        <v>5</v>
      </c>
      <c r="J138" s="14">
        <v>0.1</v>
      </c>
      <c r="K138" t="s">
        <v>36</v>
      </c>
      <c r="L138" t="s">
        <v>37</v>
      </c>
      <c r="M138" s="12">
        <v>200</v>
      </c>
      <c r="N138" s="2">
        <f t="shared" si="61"/>
        <v>2400</v>
      </c>
      <c r="O138"/>
      <c r="P138" s="2">
        <f t="shared" si="50"/>
        <v>600</v>
      </c>
      <c r="Q138" s="2">
        <f t="shared" si="51"/>
        <v>2460</v>
      </c>
      <c r="R138" s="2">
        <f t="shared" si="52"/>
        <v>2706.0000000000005</v>
      </c>
      <c r="S138" s="2">
        <f t="shared" si="53"/>
        <v>2976.6000000000008</v>
      </c>
      <c r="T138" s="2">
        <f t="shared" si="54"/>
        <v>3274.2600000000011</v>
      </c>
      <c r="U138" s="2">
        <f t="shared" si="55"/>
        <v>2898.9180000000006</v>
      </c>
      <c r="Z138" s="2">
        <f t="shared" si="47"/>
        <v>14915.778000000002</v>
      </c>
      <c r="AA138" s="2">
        <f t="shared" si="56"/>
        <v>248.59630000000004</v>
      </c>
      <c r="AB138" s="2">
        <f t="shared" si="57"/>
        <v>745.78890000000013</v>
      </c>
      <c r="AC138" s="2">
        <f t="shared" si="58"/>
        <v>3396.919281720001</v>
      </c>
      <c r="AD138" s="2">
        <f t="shared" si="48"/>
        <v>2983.1556000000005</v>
      </c>
      <c r="AE138" s="2">
        <f t="shared" si="49"/>
        <v>2983.1556000000005</v>
      </c>
      <c r="AF138" s="2">
        <f t="shared" si="59"/>
        <v>2983.1556000000005</v>
      </c>
      <c r="AG138" s="2">
        <f t="shared" si="60"/>
        <v>2237.3667000000005</v>
      </c>
      <c r="AH138" s="2">
        <v>0</v>
      </c>
      <c r="AK138"/>
      <c r="AL138"/>
    </row>
    <row r="139" spans="1:38" s="2" customFormat="1" x14ac:dyDescent="0.25">
      <c r="A139"/>
      <c r="B139"/>
      <c r="C139" t="s">
        <v>227</v>
      </c>
      <c r="D139" t="s">
        <v>356</v>
      </c>
      <c r="E139"/>
      <c r="F139">
        <v>79505</v>
      </c>
      <c r="G139"/>
      <c r="H139" s="1">
        <v>7910.92</v>
      </c>
      <c r="I139" s="2">
        <v>5</v>
      </c>
      <c r="J139" s="14">
        <v>0.1</v>
      </c>
      <c r="K139" t="s">
        <v>36</v>
      </c>
      <c r="L139" t="s">
        <v>37</v>
      </c>
      <c r="M139" s="12">
        <v>100</v>
      </c>
      <c r="N139" s="2">
        <f t="shared" si="61"/>
        <v>1200</v>
      </c>
      <c r="O139"/>
      <c r="P139" s="2">
        <f t="shared" si="50"/>
        <v>300</v>
      </c>
      <c r="Q139" s="2">
        <f t="shared" si="51"/>
        <v>1230</v>
      </c>
      <c r="R139" s="2">
        <f t="shared" si="52"/>
        <v>1353.0000000000002</v>
      </c>
      <c r="S139" s="2">
        <f t="shared" si="53"/>
        <v>1488.3000000000004</v>
      </c>
      <c r="T139" s="2">
        <f t="shared" si="54"/>
        <v>1637.1300000000006</v>
      </c>
      <c r="U139" s="2">
        <f t="shared" si="55"/>
        <v>1449.4590000000003</v>
      </c>
      <c r="Z139" s="2">
        <f t="shared" si="47"/>
        <v>7457.889000000001</v>
      </c>
      <c r="AA139" s="2">
        <f t="shared" si="56"/>
        <v>124.29815000000002</v>
      </c>
      <c r="AB139" s="2">
        <f t="shared" si="57"/>
        <v>372.89445000000006</v>
      </c>
      <c r="AC139" s="2">
        <f t="shared" si="58"/>
        <v>3396.919281720001</v>
      </c>
      <c r="AD139" s="2">
        <f t="shared" si="48"/>
        <v>1491.5778000000003</v>
      </c>
      <c r="AE139" s="2">
        <f t="shared" si="49"/>
        <v>1491.5778000000003</v>
      </c>
      <c r="AF139" s="2">
        <f t="shared" si="59"/>
        <v>1491.5778000000003</v>
      </c>
      <c r="AG139" s="2">
        <f t="shared" si="60"/>
        <v>1118.6833500000002</v>
      </c>
      <c r="AH139" s="2">
        <v>0</v>
      </c>
      <c r="AK139"/>
      <c r="AL139"/>
    </row>
    <row r="140" spans="1:38" s="2" customFormat="1" x14ac:dyDescent="0.25">
      <c r="A140"/>
      <c r="B140">
        <v>30</v>
      </c>
      <c r="C140" t="s">
        <v>228</v>
      </c>
      <c r="D140" t="s">
        <v>356</v>
      </c>
      <c r="E140"/>
      <c r="F140">
        <v>79505</v>
      </c>
      <c r="G140"/>
      <c r="H140" s="1">
        <v>7910.92</v>
      </c>
      <c r="I140" s="2">
        <v>5</v>
      </c>
      <c r="J140" s="14">
        <v>0.1</v>
      </c>
      <c r="K140" t="s">
        <v>36</v>
      </c>
      <c r="L140" t="s">
        <v>37</v>
      </c>
      <c r="M140" s="12">
        <v>100</v>
      </c>
      <c r="N140" s="2">
        <f t="shared" si="61"/>
        <v>1200</v>
      </c>
      <c r="O140"/>
      <c r="P140" s="2">
        <f t="shared" si="50"/>
        <v>300</v>
      </c>
      <c r="Q140" s="2">
        <f t="shared" si="51"/>
        <v>1230</v>
      </c>
      <c r="R140" s="2">
        <f t="shared" si="52"/>
        <v>1353.0000000000002</v>
      </c>
      <c r="S140" s="2">
        <f t="shared" si="53"/>
        <v>1488.3000000000004</v>
      </c>
      <c r="T140" s="2">
        <f t="shared" si="54"/>
        <v>1637.1300000000006</v>
      </c>
      <c r="U140" s="2">
        <f t="shared" si="55"/>
        <v>1449.4590000000003</v>
      </c>
      <c r="Z140" s="2">
        <f t="shared" si="47"/>
        <v>7457.889000000001</v>
      </c>
      <c r="AA140" s="2">
        <f t="shared" si="56"/>
        <v>124.29815000000002</v>
      </c>
      <c r="AB140" s="2">
        <f t="shared" si="57"/>
        <v>372.89445000000006</v>
      </c>
      <c r="AC140" s="2">
        <f t="shared" si="58"/>
        <v>3396.919281720001</v>
      </c>
      <c r="AD140" s="2">
        <f t="shared" si="48"/>
        <v>1491.5778000000003</v>
      </c>
      <c r="AE140" s="2">
        <f t="shared" si="49"/>
        <v>1491.5778000000003</v>
      </c>
      <c r="AF140" s="2">
        <f t="shared" si="59"/>
        <v>1491.5778000000003</v>
      </c>
      <c r="AG140" s="2">
        <f t="shared" si="60"/>
        <v>1118.6833500000002</v>
      </c>
      <c r="AH140" s="2">
        <v>0</v>
      </c>
      <c r="AK140"/>
      <c r="AL140"/>
    </row>
    <row r="141" spans="1:38" s="2" customFormat="1" x14ac:dyDescent="0.25">
      <c r="A141"/>
      <c r="B141">
        <v>57</v>
      </c>
      <c r="C141" t="s">
        <v>229</v>
      </c>
      <c r="D141" t="s">
        <v>356</v>
      </c>
      <c r="E141"/>
      <c r="F141">
        <v>79621</v>
      </c>
      <c r="G141"/>
      <c r="H141" s="1">
        <v>5904.82</v>
      </c>
      <c r="I141" s="2">
        <v>5</v>
      </c>
      <c r="J141" s="14">
        <v>0.1</v>
      </c>
      <c r="K141" t="s">
        <v>36</v>
      </c>
      <c r="L141" t="s">
        <v>37</v>
      </c>
      <c r="M141" s="12">
        <v>50</v>
      </c>
      <c r="N141" s="2">
        <f t="shared" si="61"/>
        <v>600</v>
      </c>
      <c r="O141"/>
      <c r="P141" s="2">
        <f t="shared" si="50"/>
        <v>150</v>
      </c>
      <c r="Q141" s="2">
        <f t="shared" si="51"/>
        <v>615</v>
      </c>
      <c r="R141" s="2">
        <f t="shared" si="52"/>
        <v>676.50000000000011</v>
      </c>
      <c r="S141" s="2">
        <f t="shared" si="53"/>
        <v>744.1500000000002</v>
      </c>
      <c r="T141" s="2">
        <f t="shared" si="54"/>
        <v>818.56500000000028</v>
      </c>
      <c r="U141" s="2">
        <f t="shared" si="55"/>
        <v>724.72950000000014</v>
      </c>
      <c r="Z141" s="2">
        <f t="shared" si="47"/>
        <v>3728.9445000000005</v>
      </c>
      <c r="AA141" s="2">
        <f t="shared" si="56"/>
        <v>62.149075000000011</v>
      </c>
      <c r="AB141" s="2">
        <f t="shared" si="57"/>
        <v>186.44722500000003</v>
      </c>
      <c r="AC141" s="2">
        <f t="shared" si="58"/>
        <v>3396.919281720001</v>
      </c>
      <c r="AD141" s="2">
        <f t="shared" si="48"/>
        <v>745.78890000000013</v>
      </c>
      <c r="AE141" s="2">
        <f t="shared" si="49"/>
        <v>745.78890000000013</v>
      </c>
      <c r="AF141" s="2">
        <f t="shared" si="59"/>
        <v>745.78890000000013</v>
      </c>
      <c r="AG141" s="2">
        <f t="shared" si="60"/>
        <v>559.34167500000012</v>
      </c>
      <c r="AH141" s="2">
        <v>0</v>
      </c>
      <c r="AK141"/>
      <c r="AL141"/>
    </row>
    <row r="142" spans="1:38" s="2" customFormat="1" x14ac:dyDescent="0.25">
      <c r="A142"/>
      <c r="B142">
        <v>17</v>
      </c>
      <c r="C142" t="s">
        <v>230</v>
      </c>
      <c r="D142" t="s">
        <v>356</v>
      </c>
      <c r="E142"/>
      <c r="F142">
        <v>79679</v>
      </c>
      <c r="G142"/>
      <c r="H142" s="1">
        <v>5904.82</v>
      </c>
      <c r="I142" s="2">
        <v>5</v>
      </c>
      <c r="J142" s="14">
        <v>0.1</v>
      </c>
      <c r="K142" t="s">
        <v>36</v>
      </c>
      <c r="L142" t="s">
        <v>37</v>
      </c>
      <c r="M142" s="12">
        <v>50</v>
      </c>
      <c r="N142" s="2">
        <f t="shared" si="61"/>
        <v>600</v>
      </c>
      <c r="O142"/>
      <c r="P142" s="2">
        <f t="shared" si="50"/>
        <v>150</v>
      </c>
      <c r="Q142" s="2">
        <f t="shared" si="51"/>
        <v>615</v>
      </c>
      <c r="R142" s="2">
        <f t="shared" si="52"/>
        <v>676.50000000000011</v>
      </c>
      <c r="S142" s="2">
        <f t="shared" si="53"/>
        <v>744.1500000000002</v>
      </c>
      <c r="T142" s="2">
        <f t="shared" si="54"/>
        <v>818.56500000000028</v>
      </c>
      <c r="U142" s="2">
        <f t="shared" si="55"/>
        <v>724.72950000000014</v>
      </c>
      <c r="Z142" s="2">
        <f t="shared" si="47"/>
        <v>3728.9445000000005</v>
      </c>
      <c r="AA142" s="2">
        <f t="shared" si="56"/>
        <v>62.149075000000011</v>
      </c>
      <c r="AB142" s="2">
        <f t="shared" si="57"/>
        <v>186.44722500000003</v>
      </c>
      <c r="AC142" s="2">
        <f t="shared" si="58"/>
        <v>3396.919281720001</v>
      </c>
      <c r="AD142" s="2">
        <f t="shared" si="48"/>
        <v>745.78890000000013</v>
      </c>
      <c r="AE142" s="2">
        <f t="shared" si="49"/>
        <v>745.78890000000013</v>
      </c>
      <c r="AF142" s="2">
        <f t="shared" si="59"/>
        <v>745.78890000000013</v>
      </c>
      <c r="AG142" s="2">
        <f t="shared" si="60"/>
        <v>559.34167500000012</v>
      </c>
      <c r="AH142" s="2">
        <v>0</v>
      </c>
      <c r="AK142"/>
      <c r="AL142"/>
    </row>
    <row r="143" spans="1:38" s="2" customFormat="1" x14ac:dyDescent="0.25">
      <c r="A143"/>
      <c r="B143">
        <v>47</v>
      </c>
      <c r="C143" t="s">
        <v>231</v>
      </c>
      <c r="D143" t="s">
        <v>356</v>
      </c>
      <c r="E143"/>
      <c r="F143">
        <v>79506</v>
      </c>
      <c r="G143"/>
      <c r="H143" s="1">
        <v>5178.1899999999996</v>
      </c>
      <c r="I143" s="2">
        <v>5</v>
      </c>
      <c r="J143" s="14">
        <v>0.1</v>
      </c>
      <c r="K143" t="s">
        <v>36</v>
      </c>
      <c r="L143" t="s">
        <v>37</v>
      </c>
      <c r="M143" s="12">
        <v>47</v>
      </c>
      <c r="N143" s="2">
        <f t="shared" si="61"/>
        <v>564</v>
      </c>
      <c r="O143"/>
      <c r="P143" s="2">
        <f t="shared" si="50"/>
        <v>141</v>
      </c>
      <c r="Q143" s="2">
        <f t="shared" si="51"/>
        <v>578.1</v>
      </c>
      <c r="R143" s="2">
        <f t="shared" si="52"/>
        <v>635.91000000000008</v>
      </c>
      <c r="S143" s="2">
        <f t="shared" si="53"/>
        <v>699.5010000000002</v>
      </c>
      <c r="T143" s="2">
        <f t="shared" si="54"/>
        <v>769.45110000000022</v>
      </c>
      <c r="U143" s="2">
        <f t="shared" si="55"/>
        <v>681.24573000000021</v>
      </c>
      <c r="Z143" s="2">
        <f t="shared" si="47"/>
        <v>3505.2078300000007</v>
      </c>
      <c r="AA143" s="2">
        <f t="shared" si="56"/>
        <v>58.420130500000013</v>
      </c>
      <c r="AB143" s="2">
        <f t="shared" si="57"/>
        <v>175.26039150000003</v>
      </c>
      <c r="AC143" s="2">
        <f t="shared" si="58"/>
        <v>3396.919281720001</v>
      </c>
      <c r="AD143" s="2">
        <f t="shared" si="48"/>
        <v>701.0415660000001</v>
      </c>
      <c r="AE143" s="2">
        <f t="shared" si="49"/>
        <v>701.0415660000001</v>
      </c>
      <c r="AF143" s="2">
        <f t="shared" si="59"/>
        <v>701.0415660000001</v>
      </c>
      <c r="AG143" s="2">
        <f t="shared" si="60"/>
        <v>525.78117450000013</v>
      </c>
      <c r="AH143" s="2">
        <v>0</v>
      </c>
      <c r="AK143"/>
      <c r="AL143"/>
    </row>
    <row r="144" spans="1:38" s="2" customFormat="1" x14ac:dyDescent="0.25">
      <c r="A144"/>
      <c r="B144">
        <v>68</v>
      </c>
      <c r="C144" t="s">
        <v>232</v>
      </c>
      <c r="D144" t="s">
        <v>356</v>
      </c>
      <c r="E144"/>
      <c r="F144">
        <v>79616</v>
      </c>
      <c r="G144"/>
      <c r="H144" s="1">
        <v>10184.9</v>
      </c>
      <c r="I144" s="2">
        <v>5</v>
      </c>
      <c r="J144" s="14">
        <v>0.1</v>
      </c>
      <c r="K144" t="s">
        <v>36</v>
      </c>
      <c r="L144" t="s">
        <v>37</v>
      </c>
      <c r="M144" s="12">
        <v>100</v>
      </c>
      <c r="N144" s="2">
        <f t="shared" si="61"/>
        <v>1200</v>
      </c>
      <c r="O144"/>
      <c r="P144" s="2">
        <f t="shared" si="50"/>
        <v>300</v>
      </c>
      <c r="Q144" s="2">
        <f t="shared" si="51"/>
        <v>1230</v>
      </c>
      <c r="R144" s="2">
        <f t="shared" si="52"/>
        <v>1353.0000000000002</v>
      </c>
      <c r="S144" s="2">
        <f t="shared" si="53"/>
        <v>1488.3000000000004</v>
      </c>
      <c r="T144" s="2">
        <f t="shared" si="54"/>
        <v>1637.1300000000006</v>
      </c>
      <c r="U144" s="2">
        <f t="shared" si="55"/>
        <v>1449.4590000000003</v>
      </c>
      <c r="Z144" s="2">
        <f t="shared" si="47"/>
        <v>7457.889000000001</v>
      </c>
      <c r="AA144" s="2">
        <f t="shared" si="56"/>
        <v>124.29815000000002</v>
      </c>
      <c r="AB144" s="2">
        <f t="shared" si="57"/>
        <v>372.89445000000006</v>
      </c>
      <c r="AC144" s="2">
        <f t="shared" si="58"/>
        <v>3396.919281720001</v>
      </c>
      <c r="AD144" s="2">
        <f t="shared" si="48"/>
        <v>1491.5778000000003</v>
      </c>
      <c r="AE144" s="2">
        <f t="shared" si="49"/>
        <v>1491.5778000000003</v>
      </c>
      <c r="AF144" s="2">
        <f t="shared" si="59"/>
        <v>1491.5778000000003</v>
      </c>
      <c r="AG144" s="2">
        <f t="shared" si="60"/>
        <v>1118.6833500000002</v>
      </c>
      <c r="AH144" s="2">
        <v>0</v>
      </c>
      <c r="AK144"/>
      <c r="AL144"/>
    </row>
    <row r="145" spans="1:38" s="2" customFormat="1" x14ac:dyDescent="0.25">
      <c r="A145"/>
      <c r="B145">
        <v>47</v>
      </c>
      <c r="C145" t="s">
        <v>233</v>
      </c>
      <c r="D145" t="s">
        <v>356</v>
      </c>
      <c r="E145"/>
      <c r="F145">
        <v>79476</v>
      </c>
      <c r="G145"/>
      <c r="H145" s="1">
        <v>5001.51</v>
      </c>
      <c r="I145" s="2">
        <v>5</v>
      </c>
      <c r="J145" s="14">
        <v>0.1</v>
      </c>
      <c r="K145" t="s">
        <v>36</v>
      </c>
      <c r="L145" t="s">
        <v>37</v>
      </c>
      <c r="M145" s="12">
        <v>50</v>
      </c>
      <c r="N145" s="2">
        <f t="shared" si="61"/>
        <v>600</v>
      </c>
      <c r="O145"/>
      <c r="P145" s="2">
        <f t="shared" si="50"/>
        <v>150</v>
      </c>
      <c r="Q145" s="2">
        <f t="shared" si="51"/>
        <v>615</v>
      </c>
      <c r="R145" s="2">
        <f t="shared" si="52"/>
        <v>676.50000000000011</v>
      </c>
      <c r="S145" s="2">
        <f t="shared" si="53"/>
        <v>744.1500000000002</v>
      </c>
      <c r="T145" s="2">
        <f t="shared" si="54"/>
        <v>818.56500000000028</v>
      </c>
      <c r="U145" s="2">
        <f t="shared" si="55"/>
        <v>724.72950000000014</v>
      </c>
      <c r="Z145" s="2">
        <f t="shared" si="47"/>
        <v>3728.9445000000005</v>
      </c>
      <c r="AA145" s="2">
        <f t="shared" si="56"/>
        <v>62.149075000000011</v>
      </c>
      <c r="AB145" s="2">
        <f t="shared" si="57"/>
        <v>186.44722500000003</v>
      </c>
      <c r="AC145" s="2">
        <f t="shared" si="58"/>
        <v>3396.919281720001</v>
      </c>
      <c r="AD145" s="2">
        <f t="shared" si="48"/>
        <v>745.78890000000013</v>
      </c>
      <c r="AE145" s="2">
        <f t="shared" si="49"/>
        <v>745.78890000000013</v>
      </c>
      <c r="AF145" s="2">
        <f t="shared" si="59"/>
        <v>745.78890000000013</v>
      </c>
      <c r="AG145" s="2">
        <f t="shared" si="60"/>
        <v>559.34167500000012</v>
      </c>
      <c r="AH145" s="2">
        <v>0</v>
      </c>
      <c r="AK145"/>
      <c r="AL145"/>
    </row>
    <row r="146" spans="1:38" s="2" customFormat="1" x14ac:dyDescent="0.25">
      <c r="A146"/>
      <c r="B146">
        <v>60</v>
      </c>
      <c r="C146" t="s">
        <v>234</v>
      </c>
      <c r="D146" t="s">
        <v>356</v>
      </c>
      <c r="E146"/>
      <c r="F146">
        <v>79681</v>
      </c>
      <c r="G146"/>
      <c r="H146" s="1">
        <v>8446.93</v>
      </c>
      <c r="I146" s="2">
        <v>5</v>
      </c>
      <c r="J146" s="14">
        <v>0.1</v>
      </c>
      <c r="K146" t="s">
        <v>36</v>
      </c>
      <c r="L146" t="s">
        <v>37</v>
      </c>
      <c r="M146" s="12">
        <v>100</v>
      </c>
      <c r="N146" s="2">
        <f t="shared" si="61"/>
        <v>1200</v>
      </c>
      <c r="O146"/>
      <c r="P146" s="2">
        <f t="shared" si="50"/>
        <v>300</v>
      </c>
      <c r="Q146" s="2">
        <f t="shared" si="51"/>
        <v>1230</v>
      </c>
      <c r="R146" s="2">
        <f t="shared" si="52"/>
        <v>1353.0000000000002</v>
      </c>
      <c r="S146" s="2">
        <f t="shared" si="53"/>
        <v>1488.3000000000004</v>
      </c>
      <c r="T146" s="2">
        <f t="shared" si="54"/>
        <v>1637.1300000000006</v>
      </c>
      <c r="U146" s="2">
        <f t="shared" si="55"/>
        <v>1449.4590000000003</v>
      </c>
      <c r="Z146" s="2">
        <f t="shared" si="47"/>
        <v>7457.889000000001</v>
      </c>
      <c r="AA146" s="2">
        <f t="shared" si="56"/>
        <v>124.29815000000002</v>
      </c>
      <c r="AB146" s="2">
        <f t="shared" si="57"/>
        <v>372.89445000000006</v>
      </c>
      <c r="AC146" s="2">
        <f t="shared" si="58"/>
        <v>3396.919281720001</v>
      </c>
      <c r="AD146" s="2">
        <f t="shared" si="48"/>
        <v>1491.5778000000003</v>
      </c>
      <c r="AE146" s="2">
        <f t="shared" si="49"/>
        <v>1491.5778000000003</v>
      </c>
      <c r="AF146" s="2">
        <f t="shared" si="59"/>
        <v>1491.5778000000003</v>
      </c>
      <c r="AG146" s="2">
        <f t="shared" si="60"/>
        <v>1118.6833500000002</v>
      </c>
      <c r="AH146" s="2">
        <v>0</v>
      </c>
      <c r="AK146"/>
      <c r="AL146"/>
    </row>
    <row r="147" spans="1:38" s="2" customFormat="1" x14ac:dyDescent="0.25">
      <c r="A147"/>
      <c r="B147">
        <v>16</v>
      </c>
      <c r="C147" t="s">
        <v>235</v>
      </c>
      <c r="D147" t="s">
        <v>356</v>
      </c>
      <c r="E147"/>
      <c r="F147">
        <v>79736</v>
      </c>
      <c r="G147"/>
      <c r="H147" s="1">
        <v>23239.27</v>
      </c>
      <c r="I147" s="2">
        <v>5</v>
      </c>
      <c r="J147" s="14">
        <v>0.1</v>
      </c>
      <c r="K147" t="s">
        <v>36</v>
      </c>
      <c r="L147" t="s">
        <v>37</v>
      </c>
      <c r="M147" s="12">
        <v>200</v>
      </c>
      <c r="N147" s="2">
        <f t="shared" si="61"/>
        <v>2400</v>
      </c>
      <c r="O147"/>
      <c r="P147" s="2">
        <f t="shared" si="50"/>
        <v>600</v>
      </c>
      <c r="Q147" s="2">
        <f t="shared" si="51"/>
        <v>2460</v>
      </c>
      <c r="R147" s="2">
        <f t="shared" si="52"/>
        <v>2706.0000000000005</v>
      </c>
      <c r="S147" s="2">
        <f t="shared" si="53"/>
        <v>2976.6000000000008</v>
      </c>
      <c r="T147" s="2">
        <f t="shared" si="54"/>
        <v>3274.2600000000011</v>
      </c>
      <c r="U147" s="2">
        <f t="shared" si="55"/>
        <v>2898.9180000000006</v>
      </c>
      <c r="Z147" s="2">
        <f t="shared" si="47"/>
        <v>14915.778000000002</v>
      </c>
      <c r="AA147" s="2">
        <f t="shared" si="56"/>
        <v>248.59630000000004</v>
      </c>
      <c r="AB147" s="2">
        <f t="shared" si="57"/>
        <v>745.78890000000013</v>
      </c>
      <c r="AC147" s="2">
        <f t="shared" si="58"/>
        <v>3396.919281720001</v>
      </c>
      <c r="AD147" s="2">
        <f t="shared" si="48"/>
        <v>2983.1556000000005</v>
      </c>
      <c r="AE147" s="2">
        <f t="shared" si="49"/>
        <v>2983.1556000000005</v>
      </c>
      <c r="AF147" s="2">
        <f t="shared" si="59"/>
        <v>2983.1556000000005</v>
      </c>
      <c r="AG147" s="2">
        <f t="shared" si="60"/>
        <v>2237.3667000000005</v>
      </c>
      <c r="AH147" s="2">
        <v>0</v>
      </c>
      <c r="AK147"/>
      <c r="AL147"/>
    </row>
    <row r="148" spans="1:38" s="2" customFormat="1" x14ac:dyDescent="0.25">
      <c r="A148"/>
      <c r="B148" t="s">
        <v>236</v>
      </c>
      <c r="C148" t="s">
        <v>237</v>
      </c>
      <c r="D148" t="s">
        <v>356</v>
      </c>
      <c r="E148"/>
      <c r="F148">
        <v>79515</v>
      </c>
      <c r="G148"/>
      <c r="H148" s="1">
        <v>10510.59</v>
      </c>
      <c r="I148" s="2">
        <v>5</v>
      </c>
      <c r="J148" s="14">
        <v>0.1</v>
      </c>
      <c r="K148" t="s">
        <v>36</v>
      </c>
      <c r="L148" t="s">
        <v>37</v>
      </c>
      <c r="M148" s="12">
        <v>100</v>
      </c>
      <c r="N148" s="2">
        <f t="shared" si="61"/>
        <v>1200</v>
      </c>
      <c r="O148"/>
      <c r="P148" s="2">
        <f t="shared" si="50"/>
        <v>300</v>
      </c>
      <c r="Q148" s="2">
        <f t="shared" si="51"/>
        <v>1230</v>
      </c>
      <c r="R148" s="2">
        <f t="shared" si="52"/>
        <v>1353.0000000000002</v>
      </c>
      <c r="S148" s="2">
        <f t="shared" si="53"/>
        <v>1488.3000000000004</v>
      </c>
      <c r="T148" s="2">
        <f t="shared" si="54"/>
        <v>1637.1300000000006</v>
      </c>
      <c r="U148" s="2">
        <f t="shared" si="55"/>
        <v>1449.4590000000003</v>
      </c>
      <c r="Z148" s="2">
        <f t="shared" si="47"/>
        <v>7457.889000000001</v>
      </c>
      <c r="AA148" s="2">
        <f t="shared" si="56"/>
        <v>124.29815000000002</v>
      </c>
      <c r="AB148" s="2">
        <f t="shared" si="57"/>
        <v>372.89445000000006</v>
      </c>
      <c r="AC148" s="2">
        <f t="shared" si="58"/>
        <v>3396.919281720001</v>
      </c>
      <c r="AD148" s="2">
        <f t="shared" si="48"/>
        <v>1491.5778000000003</v>
      </c>
      <c r="AE148" s="2">
        <f t="shared" si="49"/>
        <v>1491.5778000000003</v>
      </c>
      <c r="AF148" s="2">
        <f t="shared" si="59"/>
        <v>1491.5778000000003</v>
      </c>
      <c r="AG148" s="2">
        <f t="shared" si="60"/>
        <v>1118.6833500000002</v>
      </c>
      <c r="AH148" s="2">
        <v>0</v>
      </c>
      <c r="AK148"/>
      <c r="AL148"/>
    </row>
    <row r="149" spans="1:38" s="2" customFormat="1" x14ac:dyDescent="0.25">
      <c r="A149"/>
      <c r="B149">
        <v>27</v>
      </c>
      <c r="C149" t="s">
        <v>238</v>
      </c>
      <c r="D149" t="s">
        <v>356</v>
      </c>
      <c r="E149"/>
      <c r="F149">
        <v>79648</v>
      </c>
      <c r="G149"/>
      <c r="H149" s="1">
        <v>16043.34</v>
      </c>
      <c r="I149" s="2">
        <v>5</v>
      </c>
      <c r="J149" s="14">
        <v>0.1</v>
      </c>
      <c r="K149" t="s">
        <v>36</v>
      </c>
      <c r="L149" t="s">
        <v>37</v>
      </c>
      <c r="M149" s="12">
        <v>200</v>
      </c>
      <c r="N149" s="2">
        <f t="shared" si="61"/>
        <v>2400</v>
      </c>
      <c r="O149"/>
      <c r="P149" s="2">
        <f t="shared" si="50"/>
        <v>600</v>
      </c>
      <c r="Q149" s="2">
        <f t="shared" si="51"/>
        <v>2460</v>
      </c>
      <c r="R149" s="2">
        <f t="shared" si="52"/>
        <v>2706.0000000000005</v>
      </c>
      <c r="S149" s="2">
        <f t="shared" si="53"/>
        <v>2976.6000000000008</v>
      </c>
      <c r="T149" s="2">
        <f t="shared" si="54"/>
        <v>3274.2600000000011</v>
      </c>
      <c r="U149" s="2">
        <f t="shared" si="55"/>
        <v>2898.9180000000006</v>
      </c>
      <c r="Z149" s="2">
        <f t="shared" si="47"/>
        <v>14915.778000000002</v>
      </c>
      <c r="AA149" s="2">
        <f t="shared" si="56"/>
        <v>248.59630000000004</v>
      </c>
      <c r="AB149" s="2">
        <f t="shared" si="57"/>
        <v>745.78890000000013</v>
      </c>
      <c r="AC149" s="2">
        <f t="shared" si="58"/>
        <v>3396.919281720001</v>
      </c>
      <c r="AD149" s="2">
        <f t="shared" si="48"/>
        <v>2983.1556000000005</v>
      </c>
      <c r="AE149" s="2">
        <f t="shared" si="49"/>
        <v>2983.1556000000005</v>
      </c>
      <c r="AF149" s="2">
        <f t="shared" si="59"/>
        <v>2983.1556000000005</v>
      </c>
      <c r="AG149" s="2">
        <f t="shared" si="60"/>
        <v>2237.3667000000005</v>
      </c>
      <c r="AH149" s="2">
        <v>0</v>
      </c>
      <c r="AK149"/>
      <c r="AL149"/>
    </row>
    <row r="150" spans="1:38" s="2" customFormat="1" x14ac:dyDescent="0.25">
      <c r="A150"/>
      <c r="B150">
        <v>1</v>
      </c>
      <c r="C150" t="s">
        <v>239</v>
      </c>
      <c r="D150" t="s">
        <v>356</v>
      </c>
      <c r="E150"/>
      <c r="F150">
        <v>79649</v>
      </c>
      <c r="G150"/>
      <c r="H150" s="1">
        <v>8266.01</v>
      </c>
      <c r="I150" s="2">
        <v>5</v>
      </c>
      <c r="J150" s="14">
        <v>0.1</v>
      </c>
      <c r="K150" t="s">
        <v>36</v>
      </c>
      <c r="L150" t="s">
        <v>37</v>
      </c>
      <c r="M150" s="12">
        <v>100</v>
      </c>
      <c r="N150" s="2">
        <f t="shared" si="61"/>
        <v>1200</v>
      </c>
      <c r="O150"/>
      <c r="P150" s="2">
        <f t="shared" si="50"/>
        <v>300</v>
      </c>
      <c r="Q150" s="2">
        <f t="shared" si="51"/>
        <v>1230</v>
      </c>
      <c r="R150" s="2">
        <f t="shared" si="52"/>
        <v>1353.0000000000002</v>
      </c>
      <c r="S150" s="2">
        <f t="shared" si="53"/>
        <v>1488.3000000000004</v>
      </c>
      <c r="T150" s="2">
        <f t="shared" si="54"/>
        <v>1637.1300000000006</v>
      </c>
      <c r="U150" s="2">
        <f t="shared" si="55"/>
        <v>1449.4590000000003</v>
      </c>
      <c r="Z150" s="2">
        <f t="shared" si="47"/>
        <v>7457.889000000001</v>
      </c>
      <c r="AA150" s="2">
        <f t="shared" si="56"/>
        <v>124.29815000000002</v>
      </c>
      <c r="AB150" s="2">
        <f t="shared" si="57"/>
        <v>372.89445000000006</v>
      </c>
      <c r="AC150" s="2">
        <f t="shared" si="58"/>
        <v>3396.919281720001</v>
      </c>
      <c r="AD150" s="2">
        <f t="shared" si="48"/>
        <v>1491.5778000000003</v>
      </c>
      <c r="AE150" s="2">
        <f t="shared" si="49"/>
        <v>1491.5778000000003</v>
      </c>
      <c r="AF150" s="2">
        <f t="shared" si="59"/>
        <v>1491.5778000000003</v>
      </c>
      <c r="AG150" s="2">
        <f t="shared" si="60"/>
        <v>1118.6833500000002</v>
      </c>
      <c r="AH150" s="2">
        <v>0</v>
      </c>
      <c r="AK150"/>
      <c r="AL150"/>
    </row>
    <row r="151" spans="1:38" s="2" customFormat="1" x14ac:dyDescent="0.25">
      <c r="A151"/>
      <c r="B151">
        <v>56</v>
      </c>
      <c r="C151" t="s">
        <v>240</v>
      </c>
      <c r="D151" t="s">
        <v>356</v>
      </c>
      <c r="E151"/>
      <c r="F151">
        <v>79525</v>
      </c>
      <c r="G151"/>
      <c r="H151" s="1">
        <v>5187.04</v>
      </c>
      <c r="I151" s="2">
        <v>5</v>
      </c>
      <c r="J151" s="14">
        <v>0.1</v>
      </c>
      <c r="K151" t="s">
        <v>36</v>
      </c>
      <c r="L151" t="s">
        <v>37</v>
      </c>
      <c r="M151" s="12">
        <v>50</v>
      </c>
      <c r="N151" s="2">
        <f t="shared" si="61"/>
        <v>600</v>
      </c>
      <c r="O151"/>
      <c r="P151" s="2">
        <f t="shared" si="50"/>
        <v>150</v>
      </c>
      <c r="Q151" s="2">
        <f t="shared" si="51"/>
        <v>615</v>
      </c>
      <c r="R151" s="2">
        <f t="shared" si="52"/>
        <v>676.50000000000011</v>
      </c>
      <c r="S151" s="2">
        <f t="shared" si="53"/>
        <v>744.1500000000002</v>
      </c>
      <c r="T151" s="2">
        <f t="shared" si="54"/>
        <v>818.56500000000028</v>
      </c>
      <c r="U151" s="2">
        <f t="shared" si="55"/>
        <v>724.72950000000014</v>
      </c>
      <c r="Z151" s="2">
        <f t="shared" si="47"/>
        <v>3728.9445000000005</v>
      </c>
      <c r="AA151" s="2">
        <f t="shared" si="56"/>
        <v>62.149075000000011</v>
      </c>
      <c r="AB151" s="2">
        <f t="shared" si="57"/>
        <v>186.44722500000003</v>
      </c>
      <c r="AC151" s="2">
        <f t="shared" si="58"/>
        <v>3396.919281720001</v>
      </c>
      <c r="AD151" s="2">
        <f t="shared" si="48"/>
        <v>745.78890000000013</v>
      </c>
      <c r="AE151" s="2">
        <f t="shared" si="49"/>
        <v>745.78890000000013</v>
      </c>
      <c r="AF151" s="2">
        <f t="shared" si="59"/>
        <v>745.78890000000013</v>
      </c>
      <c r="AG151" s="2">
        <f t="shared" si="60"/>
        <v>559.34167500000012</v>
      </c>
      <c r="AH151" s="2">
        <v>0</v>
      </c>
      <c r="AK151"/>
      <c r="AL151"/>
    </row>
    <row r="152" spans="1:38" s="2" customFormat="1" x14ac:dyDescent="0.25">
      <c r="A152"/>
      <c r="B152">
        <v>17</v>
      </c>
      <c r="C152" t="s">
        <v>241</v>
      </c>
      <c r="D152" t="s">
        <v>356</v>
      </c>
      <c r="E152"/>
      <c r="F152">
        <v>79546</v>
      </c>
      <c r="G152"/>
      <c r="H152" s="1">
        <v>5904.82</v>
      </c>
      <c r="I152" s="2">
        <v>5</v>
      </c>
      <c r="J152" s="14">
        <v>0.1</v>
      </c>
      <c r="K152" t="s">
        <v>36</v>
      </c>
      <c r="L152" t="s">
        <v>37</v>
      </c>
      <c r="M152" s="12">
        <v>50</v>
      </c>
      <c r="N152" s="2">
        <f t="shared" si="61"/>
        <v>600</v>
      </c>
      <c r="O152"/>
      <c r="P152" s="2">
        <f t="shared" si="50"/>
        <v>150</v>
      </c>
      <c r="Q152" s="2">
        <f t="shared" si="51"/>
        <v>615</v>
      </c>
      <c r="R152" s="2">
        <f t="shared" si="52"/>
        <v>676.50000000000011</v>
      </c>
      <c r="S152" s="2">
        <f t="shared" si="53"/>
        <v>744.1500000000002</v>
      </c>
      <c r="T152" s="2">
        <f t="shared" si="54"/>
        <v>818.56500000000028</v>
      </c>
      <c r="U152" s="2">
        <f t="shared" si="55"/>
        <v>724.72950000000014</v>
      </c>
      <c r="Z152" s="2">
        <f t="shared" si="47"/>
        <v>3728.9445000000005</v>
      </c>
      <c r="AA152" s="2">
        <f t="shared" si="56"/>
        <v>62.149075000000011</v>
      </c>
      <c r="AB152" s="2">
        <f t="shared" si="57"/>
        <v>186.44722500000003</v>
      </c>
      <c r="AC152" s="2">
        <f t="shared" si="58"/>
        <v>3396.919281720001</v>
      </c>
      <c r="AD152" s="2">
        <f t="shared" si="48"/>
        <v>745.78890000000013</v>
      </c>
      <c r="AE152" s="2">
        <f t="shared" si="49"/>
        <v>745.78890000000013</v>
      </c>
      <c r="AF152" s="2">
        <f t="shared" si="59"/>
        <v>745.78890000000013</v>
      </c>
      <c r="AG152" s="2">
        <f t="shared" si="60"/>
        <v>559.34167500000012</v>
      </c>
      <c r="AH152" s="2">
        <v>0</v>
      </c>
      <c r="AK152"/>
      <c r="AL152"/>
    </row>
    <row r="153" spans="1:38" s="2" customFormat="1" x14ac:dyDescent="0.25">
      <c r="A153"/>
      <c r="B153">
        <v>73</v>
      </c>
      <c r="C153" t="s">
        <v>242</v>
      </c>
      <c r="D153" t="s">
        <v>356</v>
      </c>
      <c r="E153"/>
      <c r="F153">
        <v>79634</v>
      </c>
      <c r="G153"/>
      <c r="H153" s="1">
        <v>9825.58</v>
      </c>
      <c r="I153" s="2">
        <v>5</v>
      </c>
      <c r="J153" s="14">
        <v>0.1</v>
      </c>
      <c r="K153" t="s">
        <v>36</v>
      </c>
      <c r="L153" t="s">
        <v>37</v>
      </c>
      <c r="M153" s="12">
        <v>100</v>
      </c>
      <c r="N153" s="2">
        <f t="shared" si="61"/>
        <v>1200</v>
      </c>
      <c r="O153"/>
      <c r="P153" s="2">
        <f t="shared" si="50"/>
        <v>300</v>
      </c>
      <c r="Q153" s="2">
        <f t="shared" si="51"/>
        <v>1230</v>
      </c>
      <c r="R153" s="2">
        <f t="shared" si="52"/>
        <v>1353.0000000000002</v>
      </c>
      <c r="S153" s="2">
        <f t="shared" si="53"/>
        <v>1488.3000000000004</v>
      </c>
      <c r="T153" s="2">
        <f t="shared" si="54"/>
        <v>1637.1300000000006</v>
      </c>
      <c r="U153" s="2">
        <f t="shared" si="55"/>
        <v>1449.4590000000003</v>
      </c>
      <c r="Z153" s="2">
        <f t="shared" si="47"/>
        <v>7457.889000000001</v>
      </c>
      <c r="AA153" s="2">
        <f t="shared" si="56"/>
        <v>124.29815000000002</v>
      </c>
      <c r="AB153" s="2">
        <f t="shared" si="57"/>
        <v>372.89445000000006</v>
      </c>
      <c r="AC153" s="2">
        <f t="shared" si="58"/>
        <v>3396.919281720001</v>
      </c>
      <c r="AD153" s="2">
        <f t="shared" si="48"/>
        <v>1491.5778000000003</v>
      </c>
      <c r="AE153" s="2">
        <f t="shared" si="49"/>
        <v>1491.5778000000003</v>
      </c>
      <c r="AF153" s="2">
        <f t="shared" si="59"/>
        <v>1491.5778000000003</v>
      </c>
      <c r="AG153" s="2">
        <f t="shared" si="60"/>
        <v>1118.6833500000002</v>
      </c>
      <c r="AH153" s="2">
        <v>0</v>
      </c>
      <c r="AK153"/>
      <c r="AL153"/>
    </row>
    <row r="154" spans="1:38" s="2" customFormat="1" x14ac:dyDescent="0.25">
      <c r="A154"/>
      <c r="B154">
        <v>21</v>
      </c>
      <c r="C154" t="s">
        <v>243</v>
      </c>
      <c r="D154" t="s">
        <v>356</v>
      </c>
      <c r="E154"/>
      <c r="F154">
        <v>79668</v>
      </c>
      <c r="G154"/>
      <c r="H154" s="1">
        <v>22153.01</v>
      </c>
      <c r="I154" s="2">
        <v>5</v>
      </c>
      <c r="J154" s="14">
        <v>0.1</v>
      </c>
      <c r="K154" t="s">
        <v>36</v>
      </c>
      <c r="L154" t="s">
        <v>37</v>
      </c>
      <c r="M154" s="12">
        <v>200</v>
      </c>
      <c r="N154" s="2">
        <f t="shared" si="61"/>
        <v>2400</v>
      </c>
      <c r="O154"/>
      <c r="P154" s="2">
        <f t="shared" si="50"/>
        <v>600</v>
      </c>
      <c r="Q154" s="2">
        <f t="shared" si="51"/>
        <v>2460</v>
      </c>
      <c r="R154" s="2">
        <f t="shared" si="52"/>
        <v>2706.0000000000005</v>
      </c>
      <c r="S154" s="2">
        <f t="shared" si="53"/>
        <v>2976.6000000000008</v>
      </c>
      <c r="T154" s="2">
        <f t="shared" si="54"/>
        <v>3274.2600000000011</v>
      </c>
      <c r="U154" s="2">
        <f t="shared" si="55"/>
        <v>2898.9180000000006</v>
      </c>
      <c r="Z154" s="2">
        <f t="shared" si="47"/>
        <v>14915.778000000002</v>
      </c>
      <c r="AA154" s="2">
        <f t="shared" si="56"/>
        <v>248.59630000000004</v>
      </c>
      <c r="AB154" s="2">
        <f t="shared" si="57"/>
        <v>745.78890000000013</v>
      </c>
      <c r="AC154" s="2">
        <f t="shared" si="58"/>
        <v>3396.919281720001</v>
      </c>
      <c r="AD154" s="2">
        <f t="shared" si="48"/>
        <v>2983.1556000000005</v>
      </c>
      <c r="AE154" s="2">
        <f t="shared" si="49"/>
        <v>2983.1556000000005</v>
      </c>
      <c r="AF154" s="2">
        <f t="shared" si="59"/>
        <v>2983.1556000000005</v>
      </c>
      <c r="AG154" s="2">
        <f t="shared" si="60"/>
        <v>2237.3667000000005</v>
      </c>
      <c r="AH154" s="2">
        <v>0</v>
      </c>
      <c r="AK154"/>
      <c r="AL154"/>
    </row>
    <row r="155" spans="1:38" s="2" customFormat="1" x14ac:dyDescent="0.25">
      <c r="A155"/>
      <c r="B155">
        <v>9</v>
      </c>
      <c r="C155" t="s">
        <v>244</v>
      </c>
      <c r="D155" t="s">
        <v>356</v>
      </c>
      <c r="E155"/>
      <c r="F155">
        <v>79502</v>
      </c>
      <c r="G155"/>
      <c r="H155" s="1">
        <v>1800</v>
      </c>
      <c r="I155" s="2">
        <v>5</v>
      </c>
      <c r="J155" s="14">
        <v>0.1</v>
      </c>
      <c r="K155" t="s">
        <v>36</v>
      </c>
      <c r="L155" t="s">
        <v>37</v>
      </c>
      <c r="M155" s="12">
        <v>50</v>
      </c>
      <c r="N155" s="2">
        <f t="shared" si="61"/>
        <v>600</v>
      </c>
      <c r="O155"/>
      <c r="P155" s="2">
        <f t="shared" si="50"/>
        <v>150</v>
      </c>
      <c r="Q155" s="2">
        <f t="shared" si="51"/>
        <v>615</v>
      </c>
      <c r="R155" s="2">
        <f t="shared" si="52"/>
        <v>676.50000000000011</v>
      </c>
      <c r="S155" s="2">
        <f t="shared" si="53"/>
        <v>744.1500000000002</v>
      </c>
      <c r="T155" s="2">
        <f t="shared" si="54"/>
        <v>818.56500000000028</v>
      </c>
      <c r="U155" s="2">
        <f t="shared" si="55"/>
        <v>724.72950000000014</v>
      </c>
      <c r="Z155" s="2">
        <f t="shared" si="47"/>
        <v>3728.9445000000005</v>
      </c>
      <c r="AA155" s="2">
        <f t="shared" si="56"/>
        <v>62.149075000000011</v>
      </c>
      <c r="AB155" s="2">
        <f t="shared" si="57"/>
        <v>186.44722500000003</v>
      </c>
      <c r="AC155" s="2">
        <f t="shared" si="58"/>
        <v>3396.919281720001</v>
      </c>
      <c r="AD155" s="2">
        <f t="shared" si="48"/>
        <v>745.78890000000013</v>
      </c>
      <c r="AE155" s="2">
        <f t="shared" si="49"/>
        <v>745.78890000000013</v>
      </c>
      <c r="AF155" s="2">
        <f t="shared" si="59"/>
        <v>745.78890000000013</v>
      </c>
      <c r="AG155" s="2">
        <f t="shared" si="60"/>
        <v>559.34167500000012</v>
      </c>
      <c r="AH155" s="2">
        <v>0</v>
      </c>
      <c r="AK155"/>
      <c r="AL155"/>
    </row>
    <row r="156" spans="1:38" s="2" customFormat="1" x14ac:dyDescent="0.25">
      <c r="A156"/>
      <c r="B156">
        <v>45</v>
      </c>
      <c r="C156" t="s">
        <v>245</v>
      </c>
      <c r="D156" t="s">
        <v>356</v>
      </c>
      <c r="E156"/>
      <c r="F156">
        <v>79536</v>
      </c>
      <c r="G156"/>
      <c r="H156" s="1">
        <v>3895</v>
      </c>
      <c r="I156" s="2">
        <v>5</v>
      </c>
      <c r="J156" s="14">
        <v>0.1</v>
      </c>
      <c r="K156" t="s">
        <v>36</v>
      </c>
      <c r="L156" t="s">
        <v>37</v>
      </c>
      <c r="M156" s="12">
        <v>50</v>
      </c>
      <c r="N156" s="2">
        <f t="shared" si="61"/>
        <v>600</v>
      </c>
      <c r="O156"/>
      <c r="P156" s="2">
        <f t="shared" si="50"/>
        <v>150</v>
      </c>
      <c r="Q156" s="2">
        <f t="shared" si="51"/>
        <v>615</v>
      </c>
      <c r="R156" s="2">
        <f t="shared" si="52"/>
        <v>676.50000000000011</v>
      </c>
      <c r="S156" s="2">
        <f t="shared" si="53"/>
        <v>744.1500000000002</v>
      </c>
      <c r="T156" s="2">
        <f t="shared" si="54"/>
        <v>818.56500000000028</v>
      </c>
      <c r="U156" s="2">
        <f t="shared" si="55"/>
        <v>724.72950000000014</v>
      </c>
      <c r="Z156" s="2">
        <f t="shared" si="47"/>
        <v>3728.9445000000005</v>
      </c>
      <c r="AA156" s="2">
        <f t="shared" si="56"/>
        <v>62.149075000000011</v>
      </c>
      <c r="AB156" s="2">
        <f t="shared" si="57"/>
        <v>186.44722500000003</v>
      </c>
      <c r="AC156" s="2">
        <f t="shared" si="58"/>
        <v>3396.919281720001</v>
      </c>
      <c r="AD156" s="2">
        <f t="shared" si="48"/>
        <v>745.78890000000013</v>
      </c>
      <c r="AE156" s="2">
        <f t="shared" si="49"/>
        <v>745.78890000000013</v>
      </c>
      <c r="AF156" s="2">
        <f t="shared" si="59"/>
        <v>745.78890000000013</v>
      </c>
      <c r="AG156" s="2">
        <f t="shared" si="60"/>
        <v>559.34167500000012</v>
      </c>
      <c r="AH156" s="2">
        <v>0</v>
      </c>
      <c r="AK156"/>
      <c r="AL156"/>
    </row>
    <row r="157" spans="1:38" s="2" customFormat="1" x14ac:dyDescent="0.25">
      <c r="A157"/>
      <c r="B157">
        <v>36</v>
      </c>
      <c r="C157" t="s">
        <v>246</v>
      </c>
      <c r="D157" t="s">
        <v>356</v>
      </c>
      <c r="E157"/>
      <c r="F157">
        <v>79486</v>
      </c>
      <c r="G157"/>
      <c r="H157" s="1">
        <v>5003.54</v>
      </c>
      <c r="I157" s="2">
        <v>5</v>
      </c>
      <c r="J157" s="14">
        <v>0.1</v>
      </c>
      <c r="K157" t="s">
        <v>36</v>
      </c>
      <c r="L157" t="s">
        <v>37</v>
      </c>
      <c r="M157" s="12">
        <v>50</v>
      </c>
      <c r="N157" s="2">
        <f t="shared" si="61"/>
        <v>600</v>
      </c>
      <c r="O157"/>
      <c r="P157" s="2">
        <f t="shared" si="50"/>
        <v>150</v>
      </c>
      <c r="Q157" s="2">
        <f t="shared" si="51"/>
        <v>615</v>
      </c>
      <c r="R157" s="2">
        <f t="shared" si="52"/>
        <v>676.50000000000011</v>
      </c>
      <c r="S157" s="2">
        <f t="shared" si="53"/>
        <v>744.1500000000002</v>
      </c>
      <c r="T157" s="2">
        <f t="shared" si="54"/>
        <v>818.56500000000028</v>
      </c>
      <c r="U157" s="2">
        <f t="shared" si="55"/>
        <v>724.72950000000014</v>
      </c>
      <c r="Z157" s="2">
        <f t="shared" si="47"/>
        <v>3728.9445000000005</v>
      </c>
      <c r="AA157" s="2">
        <f t="shared" si="56"/>
        <v>62.149075000000011</v>
      </c>
      <c r="AB157" s="2">
        <f t="shared" si="57"/>
        <v>186.44722500000003</v>
      </c>
      <c r="AC157" s="2">
        <f t="shared" si="58"/>
        <v>3396.919281720001</v>
      </c>
      <c r="AD157" s="2">
        <f t="shared" si="48"/>
        <v>745.78890000000013</v>
      </c>
      <c r="AE157" s="2">
        <f t="shared" si="49"/>
        <v>745.78890000000013</v>
      </c>
      <c r="AF157" s="2">
        <f t="shared" si="59"/>
        <v>745.78890000000013</v>
      </c>
      <c r="AG157" s="2">
        <f t="shared" si="60"/>
        <v>559.34167500000012</v>
      </c>
      <c r="AH157" s="2">
        <v>0</v>
      </c>
      <c r="AK157"/>
      <c r="AL157"/>
    </row>
    <row r="158" spans="1:38" s="2" customFormat="1" x14ac:dyDescent="0.25">
      <c r="A158"/>
      <c r="B158">
        <v>41</v>
      </c>
      <c r="C158" t="s">
        <v>247</v>
      </c>
      <c r="D158" t="s">
        <v>356</v>
      </c>
      <c r="E158"/>
      <c r="F158">
        <v>79658</v>
      </c>
      <c r="G158"/>
      <c r="H158" s="1">
        <v>4481.67</v>
      </c>
      <c r="I158" s="2">
        <v>5</v>
      </c>
      <c r="J158" s="14">
        <v>0.1</v>
      </c>
      <c r="K158" t="s">
        <v>36</v>
      </c>
      <c r="L158" t="s">
        <v>37</v>
      </c>
      <c r="M158" s="12">
        <v>50</v>
      </c>
      <c r="N158" s="2">
        <f t="shared" si="61"/>
        <v>600</v>
      </c>
      <c r="O158"/>
      <c r="P158" s="2">
        <f t="shared" si="50"/>
        <v>150</v>
      </c>
      <c r="Q158" s="2">
        <f t="shared" si="51"/>
        <v>615</v>
      </c>
      <c r="R158" s="2">
        <f t="shared" si="52"/>
        <v>676.50000000000011</v>
      </c>
      <c r="S158" s="2">
        <f t="shared" si="53"/>
        <v>744.1500000000002</v>
      </c>
      <c r="T158" s="2">
        <f t="shared" si="54"/>
        <v>818.56500000000028</v>
      </c>
      <c r="U158" s="2">
        <f t="shared" si="55"/>
        <v>724.72950000000014</v>
      </c>
      <c r="Z158" s="2">
        <f t="shared" si="47"/>
        <v>3728.9445000000005</v>
      </c>
      <c r="AA158" s="2">
        <f t="shared" si="56"/>
        <v>62.149075000000011</v>
      </c>
      <c r="AB158" s="2">
        <f t="shared" si="57"/>
        <v>186.44722500000003</v>
      </c>
      <c r="AC158" s="2">
        <f t="shared" si="58"/>
        <v>3396.919281720001</v>
      </c>
      <c r="AD158" s="2">
        <f t="shared" si="48"/>
        <v>745.78890000000013</v>
      </c>
      <c r="AE158" s="2">
        <f t="shared" si="49"/>
        <v>745.78890000000013</v>
      </c>
      <c r="AF158" s="2">
        <f t="shared" si="59"/>
        <v>745.78890000000013</v>
      </c>
      <c r="AG158" s="2">
        <f t="shared" si="60"/>
        <v>559.34167500000012</v>
      </c>
      <c r="AH158" s="2">
        <v>0</v>
      </c>
      <c r="AK158"/>
      <c r="AL158"/>
    </row>
    <row r="159" spans="1:38" s="2" customFormat="1" x14ac:dyDescent="0.25">
      <c r="A159"/>
      <c r="B159">
        <v>50</v>
      </c>
      <c r="C159" t="s">
        <v>248</v>
      </c>
      <c r="D159" t="s">
        <v>356</v>
      </c>
      <c r="E159"/>
      <c r="F159">
        <v>79508</v>
      </c>
      <c r="G159"/>
      <c r="H159" s="1">
        <v>4312.93</v>
      </c>
      <c r="I159" s="2">
        <v>5</v>
      </c>
      <c r="J159" s="14">
        <v>0.1</v>
      </c>
      <c r="K159" t="s">
        <v>36</v>
      </c>
      <c r="L159" t="s">
        <v>37</v>
      </c>
      <c r="M159" s="12">
        <v>50</v>
      </c>
      <c r="N159" s="2">
        <f t="shared" si="61"/>
        <v>600</v>
      </c>
      <c r="O159"/>
      <c r="P159" s="2">
        <f t="shared" si="50"/>
        <v>150</v>
      </c>
      <c r="Q159" s="2">
        <f t="shared" si="51"/>
        <v>615</v>
      </c>
      <c r="R159" s="2">
        <f t="shared" si="52"/>
        <v>676.50000000000011</v>
      </c>
      <c r="S159" s="2">
        <f t="shared" si="53"/>
        <v>744.1500000000002</v>
      </c>
      <c r="T159" s="2">
        <f t="shared" si="54"/>
        <v>818.56500000000028</v>
      </c>
      <c r="U159" s="2">
        <f t="shared" si="55"/>
        <v>724.72950000000014</v>
      </c>
      <c r="Z159" s="2">
        <f t="shared" si="47"/>
        <v>3728.9445000000005</v>
      </c>
      <c r="AA159" s="2">
        <f t="shared" si="56"/>
        <v>62.149075000000011</v>
      </c>
      <c r="AB159" s="2">
        <f t="shared" si="57"/>
        <v>186.44722500000003</v>
      </c>
      <c r="AC159" s="2">
        <f t="shared" si="58"/>
        <v>3396.919281720001</v>
      </c>
      <c r="AD159" s="2">
        <f t="shared" si="48"/>
        <v>745.78890000000013</v>
      </c>
      <c r="AE159" s="2">
        <f t="shared" si="49"/>
        <v>745.78890000000013</v>
      </c>
      <c r="AF159" s="2">
        <f t="shared" si="59"/>
        <v>745.78890000000013</v>
      </c>
      <c r="AG159" s="2">
        <f t="shared" si="60"/>
        <v>559.34167500000012</v>
      </c>
      <c r="AH159" s="2">
        <v>0</v>
      </c>
      <c r="AK159"/>
      <c r="AL159"/>
    </row>
    <row r="160" spans="1:38" s="2" customFormat="1" x14ac:dyDescent="0.25">
      <c r="A160"/>
      <c r="B160">
        <v>41</v>
      </c>
      <c r="C160" t="s">
        <v>249</v>
      </c>
      <c r="D160" t="s">
        <v>356</v>
      </c>
      <c r="E160"/>
      <c r="F160">
        <v>79534</v>
      </c>
      <c r="G160"/>
      <c r="H160" s="1">
        <v>1800</v>
      </c>
      <c r="I160" s="2">
        <v>5</v>
      </c>
      <c r="J160" s="14">
        <v>0.1</v>
      </c>
      <c r="K160" t="s">
        <v>36</v>
      </c>
      <c r="L160" t="s">
        <v>37</v>
      </c>
      <c r="M160" s="12">
        <v>50</v>
      </c>
      <c r="N160" s="2">
        <f t="shared" si="61"/>
        <v>600</v>
      </c>
      <c r="O160"/>
      <c r="P160" s="2">
        <f t="shared" si="50"/>
        <v>150</v>
      </c>
      <c r="Q160" s="2">
        <f t="shared" si="51"/>
        <v>615</v>
      </c>
      <c r="R160" s="2">
        <f t="shared" si="52"/>
        <v>676.50000000000011</v>
      </c>
      <c r="S160" s="2">
        <f t="shared" si="53"/>
        <v>744.1500000000002</v>
      </c>
      <c r="T160" s="2">
        <f t="shared" si="54"/>
        <v>818.56500000000028</v>
      </c>
      <c r="U160" s="2">
        <f t="shared" si="55"/>
        <v>724.72950000000014</v>
      </c>
      <c r="Z160" s="2">
        <f t="shared" si="47"/>
        <v>3728.9445000000005</v>
      </c>
      <c r="AA160" s="2">
        <f t="shared" si="56"/>
        <v>62.149075000000011</v>
      </c>
      <c r="AB160" s="2">
        <f t="shared" si="57"/>
        <v>186.44722500000003</v>
      </c>
      <c r="AC160" s="2">
        <f t="shared" si="58"/>
        <v>3396.919281720001</v>
      </c>
      <c r="AD160" s="2">
        <f t="shared" si="48"/>
        <v>745.78890000000013</v>
      </c>
      <c r="AE160" s="2">
        <f t="shared" si="49"/>
        <v>745.78890000000013</v>
      </c>
      <c r="AF160" s="2">
        <f t="shared" si="59"/>
        <v>745.78890000000013</v>
      </c>
      <c r="AG160" s="2">
        <f t="shared" si="60"/>
        <v>559.34167500000012</v>
      </c>
      <c r="AH160" s="2">
        <v>0</v>
      </c>
      <c r="AK160"/>
      <c r="AL160"/>
    </row>
    <row r="161" spans="1:38" s="2" customFormat="1" x14ac:dyDescent="0.25">
      <c r="A161"/>
      <c r="B161">
        <v>19</v>
      </c>
      <c r="C161" t="s">
        <v>250</v>
      </c>
      <c r="D161" t="s">
        <v>356</v>
      </c>
      <c r="E161"/>
      <c r="F161">
        <v>79624</v>
      </c>
      <c r="G161"/>
      <c r="H161" s="1">
        <v>5904.82</v>
      </c>
      <c r="I161" s="2">
        <v>5</v>
      </c>
      <c r="J161" s="14">
        <v>0.1</v>
      </c>
      <c r="K161" t="s">
        <v>36</v>
      </c>
      <c r="L161" t="s">
        <v>37</v>
      </c>
      <c r="M161" s="12">
        <v>50</v>
      </c>
      <c r="N161" s="2">
        <f t="shared" si="61"/>
        <v>600</v>
      </c>
      <c r="O161"/>
      <c r="P161" s="2">
        <f t="shared" si="50"/>
        <v>150</v>
      </c>
      <c r="Q161" s="2">
        <f t="shared" si="51"/>
        <v>615</v>
      </c>
      <c r="R161" s="2">
        <f t="shared" si="52"/>
        <v>676.50000000000011</v>
      </c>
      <c r="S161" s="2">
        <f t="shared" si="53"/>
        <v>744.1500000000002</v>
      </c>
      <c r="T161" s="2">
        <f t="shared" si="54"/>
        <v>818.56500000000028</v>
      </c>
      <c r="U161" s="2">
        <f t="shared" si="55"/>
        <v>724.72950000000014</v>
      </c>
      <c r="Z161" s="2">
        <f t="shared" si="47"/>
        <v>3728.9445000000005</v>
      </c>
      <c r="AA161" s="2">
        <f t="shared" si="56"/>
        <v>62.149075000000011</v>
      </c>
      <c r="AB161" s="2">
        <f t="shared" si="57"/>
        <v>186.44722500000003</v>
      </c>
      <c r="AC161" s="2">
        <f t="shared" si="58"/>
        <v>3396.919281720001</v>
      </c>
      <c r="AD161" s="2">
        <f t="shared" si="48"/>
        <v>745.78890000000013</v>
      </c>
      <c r="AE161" s="2">
        <f t="shared" si="49"/>
        <v>745.78890000000013</v>
      </c>
      <c r="AF161" s="2">
        <f t="shared" si="59"/>
        <v>745.78890000000013</v>
      </c>
      <c r="AG161" s="2">
        <f t="shared" si="60"/>
        <v>559.34167500000012</v>
      </c>
      <c r="AH161" s="2">
        <v>0</v>
      </c>
      <c r="AK161"/>
      <c r="AL161"/>
    </row>
    <row r="162" spans="1:38" s="2" customFormat="1" x14ac:dyDescent="0.25">
      <c r="A162"/>
      <c r="B162">
        <v>45</v>
      </c>
      <c r="C162" t="s">
        <v>251</v>
      </c>
      <c r="D162" t="s">
        <v>356</v>
      </c>
      <c r="E162"/>
      <c r="F162">
        <v>79537</v>
      </c>
      <c r="G162"/>
      <c r="H162" s="1">
        <v>4909.2</v>
      </c>
      <c r="I162" s="2">
        <v>5</v>
      </c>
      <c r="J162" s="14">
        <v>0.1</v>
      </c>
      <c r="K162" t="s">
        <v>36</v>
      </c>
      <c r="L162" t="s">
        <v>37</v>
      </c>
      <c r="M162" s="12">
        <v>50</v>
      </c>
      <c r="N162" s="2">
        <f t="shared" si="61"/>
        <v>600</v>
      </c>
      <c r="O162"/>
      <c r="P162" s="2">
        <f t="shared" si="50"/>
        <v>150</v>
      </c>
      <c r="Q162" s="2">
        <f t="shared" si="51"/>
        <v>615</v>
      </c>
      <c r="R162" s="2">
        <f t="shared" si="52"/>
        <v>676.50000000000011</v>
      </c>
      <c r="S162" s="2">
        <f t="shared" si="53"/>
        <v>744.1500000000002</v>
      </c>
      <c r="T162" s="2">
        <f t="shared" si="54"/>
        <v>818.56500000000028</v>
      </c>
      <c r="U162" s="2">
        <f t="shared" si="55"/>
        <v>724.72950000000014</v>
      </c>
      <c r="Z162" s="2">
        <f t="shared" si="47"/>
        <v>3728.9445000000005</v>
      </c>
      <c r="AA162" s="2">
        <f t="shared" si="56"/>
        <v>62.149075000000011</v>
      </c>
      <c r="AB162" s="2">
        <f t="shared" si="57"/>
        <v>186.44722500000003</v>
      </c>
      <c r="AC162" s="2">
        <f t="shared" si="58"/>
        <v>3396.919281720001</v>
      </c>
      <c r="AD162" s="2">
        <f t="shared" si="48"/>
        <v>745.78890000000013</v>
      </c>
      <c r="AE162" s="2">
        <f t="shared" si="49"/>
        <v>745.78890000000013</v>
      </c>
      <c r="AF162" s="2">
        <f t="shared" si="59"/>
        <v>745.78890000000013</v>
      </c>
      <c r="AG162" s="2">
        <f t="shared" si="60"/>
        <v>559.34167500000012</v>
      </c>
      <c r="AH162" s="2">
        <v>0</v>
      </c>
      <c r="AK162"/>
      <c r="AL162"/>
    </row>
    <row r="163" spans="1:38" s="2" customFormat="1" x14ac:dyDescent="0.25">
      <c r="A163"/>
      <c r="B163">
        <v>74</v>
      </c>
      <c r="C163" t="s">
        <v>252</v>
      </c>
      <c r="D163" t="s">
        <v>356</v>
      </c>
      <c r="E163"/>
      <c r="F163">
        <v>79607</v>
      </c>
      <c r="G163"/>
      <c r="H163" s="1">
        <v>1800</v>
      </c>
      <c r="I163" s="2">
        <v>5</v>
      </c>
      <c r="J163" s="14">
        <v>0.1</v>
      </c>
      <c r="K163" t="s">
        <v>36</v>
      </c>
      <c r="L163" t="s">
        <v>37</v>
      </c>
      <c r="M163" s="12">
        <v>100</v>
      </c>
      <c r="N163" s="2">
        <f t="shared" si="61"/>
        <v>1200</v>
      </c>
      <c r="O163"/>
      <c r="P163" s="2">
        <f t="shared" si="50"/>
        <v>300</v>
      </c>
      <c r="Q163" s="2">
        <f t="shared" si="51"/>
        <v>1230</v>
      </c>
      <c r="R163" s="2">
        <f t="shared" si="52"/>
        <v>1353.0000000000002</v>
      </c>
      <c r="S163" s="2">
        <f t="shared" si="53"/>
        <v>1488.3000000000004</v>
      </c>
      <c r="T163" s="2">
        <f t="shared" si="54"/>
        <v>1637.1300000000006</v>
      </c>
      <c r="U163" s="2">
        <f t="shared" si="55"/>
        <v>1449.4590000000003</v>
      </c>
      <c r="Z163" s="2">
        <f t="shared" ref="Z163:Z226" si="62">SUM(P163:U163)</f>
        <v>7457.889000000001</v>
      </c>
      <c r="AA163" s="2">
        <f t="shared" si="56"/>
        <v>124.29815000000002</v>
      </c>
      <c r="AB163" s="2">
        <f t="shared" si="57"/>
        <v>372.89445000000006</v>
      </c>
      <c r="AC163" s="2">
        <f t="shared" si="58"/>
        <v>3396.919281720001</v>
      </c>
      <c r="AD163" s="2">
        <f t="shared" ref="AD163:AD226" si="63">12*AA163</f>
        <v>1491.5778000000003</v>
      </c>
      <c r="AE163" s="2">
        <f t="shared" ref="AE163:AE226" si="64">12*AA163</f>
        <v>1491.5778000000003</v>
      </c>
      <c r="AF163" s="2">
        <f t="shared" si="59"/>
        <v>1491.5778000000003</v>
      </c>
      <c r="AG163" s="2">
        <f t="shared" si="60"/>
        <v>1118.6833500000002</v>
      </c>
      <c r="AH163" s="2">
        <v>0</v>
      </c>
      <c r="AK163"/>
      <c r="AL163"/>
    </row>
    <row r="164" spans="1:38" s="2" customFormat="1" x14ac:dyDescent="0.25">
      <c r="A164"/>
      <c r="B164">
        <v>38</v>
      </c>
      <c r="C164" t="s">
        <v>253</v>
      </c>
      <c r="D164" t="s">
        <v>356</v>
      </c>
      <c r="E164"/>
      <c r="F164">
        <v>79533</v>
      </c>
      <c r="G164"/>
      <c r="H164" s="1">
        <v>1800</v>
      </c>
      <c r="I164" s="2">
        <v>5</v>
      </c>
      <c r="J164" s="14">
        <v>0.1</v>
      </c>
      <c r="K164" t="s">
        <v>36</v>
      </c>
      <c r="L164" t="s">
        <v>37</v>
      </c>
      <c r="M164" s="12">
        <v>50</v>
      </c>
      <c r="N164" s="2">
        <f t="shared" si="61"/>
        <v>600</v>
      </c>
      <c r="O164"/>
      <c r="P164" s="2">
        <f t="shared" si="50"/>
        <v>150</v>
      </c>
      <c r="Q164" s="2">
        <f t="shared" si="51"/>
        <v>615</v>
      </c>
      <c r="R164" s="2">
        <f t="shared" si="52"/>
        <v>676.50000000000011</v>
      </c>
      <c r="S164" s="2">
        <f t="shared" si="53"/>
        <v>744.1500000000002</v>
      </c>
      <c r="T164" s="2">
        <f t="shared" si="54"/>
        <v>818.56500000000028</v>
      </c>
      <c r="U164" s="2">
        <f t="shared" si="55"/>
        <v>724.72950000000014</v>
      </c>
      <c r="Z164" s="2">
        <f t="shared" si="62"/>
        <v>3728.9445000000005</v>
      </c>
      <c r="AA164" s="2">
        <f t="shared" si="56"/>
        <v>62.149075000000011</v>
      </c>
      <c r="AB164" s="2">
        <f t="shared" si="57"/>
        <v>186.44722500000003</v>
      </c>
      <c r="AC164" s="2">
        <f t="shared" si="58"/>
        <v>3396.919281720001</v>
      </c>
      <c r="AD164" s="2">
        <f t="shared" si="63"/>
        <v>745.78890000000013</v>
      </c>
      <c r="AE164" s="2">
        <f t="shared" si="64"/>
        <v>745.78890000000013</v>
      </c>
      <c r="AF164" s="2">
        <f t="shared" si="59"/>
        <v>745.78890000000013</v>
      </c>
      <c r="AG164" s="2">
        <f t="shared" si="60"/>
        <v>559.34167500000012</v>
      </c>
      <c r="AH164" s="2">
        <v>0</v>
      </c>
      <c r="AK164"/>
      <c r="AL164"/>
    </row>
    <row r="165" spans="1:38" s="2" customFormat="1" x14ac:dyDescent="0.25">
      <c r="A165"/>
      <c r="B165">
        <v>17</v>
      </c>
      <c r="C165" t="s">
        <v>254</v>
      </c>
      <c r="D165" t="s">
        <v>356</v>
      </c>
      <c r="E165"/>
      <c r="F165">
        <v>79646</v>
      </c>
      <c r="G165"/>
      <c r="H165" s="1">
        <v>18634.45</v>
      </c>
      <c r="I165" s="2">
        <v>5</v>
      </c>
      <c r="J165" s="14">
        <v>0.1</v>
      </c>
      <c r="K165" t="s">
        <v>36</v>
      </c>
      <c r="L165" t="s">
        <v>37</v>
      </c>
      <c r="M165" s="12">
        <v>200</v>
      </c>
      <c r="N165" s="2">
        <f t="shared" si="61"/>
        <v>2400</v>
      </c>
      <c r="O165"/>
      <c r="P165" s="2">
        <f t="shared" si="50"/>
        <v>600</v>
      </c>
      <c r="Q165" s="2">
        <f t="shared" si="51"/>
        <v>2460</v>
      </c>
      <c r="R165" s="2">
        <f t="shared" si="52"/>
        <v>2706.0000000000005</v>
      </c>
      <c r="S165" s="2">
        <f t="shared" si="53"/>
        <v>2976.6000000000008</v>
      </c>
      <c r="T165" s="2">
        <f t="shared" si="54"/>
        <v>3274.2600000000011</v>
      </c>
      <c r="U165" s="2">
        <f t="shared" si="55"/>
        <v>2898.9180000000006</v>
      </c>
      <c r="Z165" s="2">
        <f t="shared" si="62"/>
        <v>14915.778000000002</v>
      </c>
      <c r="AA165" s="2">
        <f t="shared" si="56"/>
        <v>248.59630000000004</v>
      </c>
      <c r="AB165" s="2">
        <f t="shared" si="57"/>
        <v>745.78890000000013</v>
      </c>
      <c r="AC165" s="2">
        <f t="shared" si="58"/>
        <v>3396.919281720001</v>
      </c>
      <c r="AD165" s="2">
        <f t="shared" si="63"/>
        <v>2983.1556000000005</v>
      </c>
      <c r="AE165" s="2">
        <f t="shared" si="64"/>
        <v>2983.1556000000005</v>
      </c>
      <c r="AF165" s="2">
        <f t="shared" si="59"/>
        <v>2983.1556000000005</v>
      </c>
      <c r="AG165" s="2">
        <f t="shared" si="60"/>
        <v>2237.3667000000005</v>
      </c>
      <c r="AH165" s="2">
        <v>0</v>
      </c>
      <c r="AK165"/>
      <c r="AL165"/>
    </row>
    <row r="166" spans="1:38" s="2" customFormat="1" x14ac:dyDescent="0.25">
      <c r="A166"/>
      <c r="B166">
        <v>9</v>
      </c>
      <c r="C166" t="s">
        <v>255</v>
      </c>
      <c r="D166" t="s">
        <v>356</v>
      </c>
      <c r="E166"/>
      <c r="F166">
        <v>79671</v>
      </c>
      <c r="G166"/>
      <c r="H166" s="1">
        <v>1800</v>
      </c>
      <c r="I166" s="2">
        <v>5</v>
      </c>
      <c r="J166" s="14">
        <v>0.1</v>
      </c>
      <c r="K166" t="s">
        <v>36</v>
      </c>
      <c r="L166" t="s">
        <v>37</v>
      </c>
      <c r="M166" s="12">
        <v>50</v>
      </c>
      <c r="N166" s="2">
        <f t="shared" si="61"/>
        <v>600</v>
      </c>
      <c r="O166"/>
      <c r="P166" s="2">
        <f t="shared" si="50"/>
        <v>150</v>
      </c>
      <c r="Q166" s="2">
        <f t="shared" si="51"/>
        <v>615</v>
      </c>
      <c r="R166" s="2">
        <f t="shared" si="52"/>
        <v>676.50000000000011</v>
      </c>
      <c r="S166" s="2">
        <f t="shared" si="53"/>
        <v>744.1500000000002</v>
      </c>
      <c r="T166" s="2">
        <f t="shared" si="54"/>
        <v>818.56500000000028</v>
      </c>
      <c r="U166" s="2">
        <f t="shared" si="55"/>
        <v>724.72950000000014</v>
      </c>
      <c r="Z166" s="2">
        <f t="shared" si="62"/>
        <v>3728.9445000000005</v>
      </c>
      <c r="AA166" s="2">
        <f t="shared" si="56"/>
        <v>62.149075000000011</v>
      </c>
      <c r="AB166" s="2">
        <f t="shared" si="57"/>
        <v>186.44722500000003</v>
      </c>
      <c r="AC166" s="2">
        <f t="shared" si="58"/>
        <v>3396.919281720001</v>
      </c>
      <c r="AD166" s="2">
        <f t="shared" si="63"/>
        <v>745.78890000000013</v>
      </c>
      <c r="AE166" s="2">
        <f t="shared" si="64"/>
        <v>745.78890000000013</v>
      </c>
      <c r="AF166" s="2">
        <f t="shared" si="59"/>
        <v>745.78890000000013</v>
      </c>
      <c r="AG166" s="2">
        <f t="shared" si="60"/>
        <v>559.34167500000012</v>
      </c>
      <c r="AH166" s="2">
        <v>0</v>
      </c>
      <c r="AK166"/>
      <c r="AL166"/>
    </row>
    <row r="167" spans="1:38" s="2" customFormat="1" x14ac:dyDescent="0.25">
      <c r="A167"/>
      <c r="B167">
        <v>48</v>
      </c>
      <c r="C167" t="s">
        <v>256</v>
      </c>
      <c r="D167" t="s">
        <v>356</v>
      </c>
      <c r="E167"/>
      <c r="F167">
        <v>79472</v>
      </c>
      <c r="G167"/>
      <c r="H167" s="1">
        <v>5904.84</v>
      </c>
      <c r="I167" s="2">
        <v>5</v>
      </c>
      <c r="J167" s="14">
        <v>0.1</v>
      </c>
      <c r="K167" t="s">
        <v>36</v>
      </c>
      <c r="L167" t="s">
        <v>37</v>
      </c>
      <c r="M167" s="12">
        <v>50</v>
      </c>
      <c r="N167" s="2">
        <f t="shared" si="61"/>
        <v>600</v>
      </c>
      <c r="O167"/>
      <c r="P167" s="2">
        <f t="shared" si="50"/>
        <v>150</v>
      </c>
      <c r="Q167" s="2">
        <f t="shared" si="51"/>
        <v>615</v>
      </c>
      <c r="R167" s="2">
        <f t="shared" si="52"/>
        <v>676.50000000000011</v>
      </c>
      <c r="S167" s="2">
        <f t="shared" si="53"/>
        <v>744.1500000000002</v>
      </c>
      <c r="T167" s="2">
        <f t="shared" si="54"/>
        <v>818.56500000000028</v>
      </c>
      <c r="U167" s="2">
        <f t="shared" si="55"/>
        <v>724.72950000000014</v>
      </c>
      <c r="Z167" s="2">
        <f t="shared" si="62"/>
        <v>3728.9445000000005</v>
      </c>
      <c r="AA167" s="2">
        <f t="shared" si="56"/>
        <v>62.149075000000011</v>
      </c>
      <c r="AB167" s="2">
        <f t="shared" si="57"/>
        <v>186.44722500000003</v>
      </c>
      <c r="AC167" s="2">
        <f t="shared" si="58"/>
        <v>3396.919281720001</v>
      </c>
      <c r="AD167" s="2">
        <f t="shared" si="63"/>
        <v>745.78890000000013</v>
      </c>
      <c r="AE167" s="2">
        <f t="shared" si="64"/>
        <v>745.78890000000013</v>
      </c>
      <c r="AF167" s="2">
        <f t="shared" si="59"/>
        <v>745.78890000000013</v>
      </c>
      <c r="AG167" s="2">
        <f t="shared" si="60"/>
        <v>559.34167500000012</v>
      </c>
      <c r="AH167" s="2">
        <v>0</v>
      </c>
      <c r="AK167"/>
      <c r="AL167"/>
    </row>
    <row r="168" spans="1:38" s="2" customFormat="1" x14ac:dyDescent="0.25">
      <c r="A168"/>
      <c r="B168">
        <v>58</v>
      </c>
      <c r="C168" t="s">
        <v>257</v>
      </c>
      <c r="D168" t="s">
        <v>356</v>
      </c>
      <c r="E168"/>
      <c r="F168">
        <v>79687</v>
      </c>
      <c r="G168"/>
      <c r="H168" s="1">
        <v>5206.92</v>
      </c>
      <c r="I168" s="2">
        <v>5</v>
      </c>
      <c r="J168" s="14">
        <v>0.1</v>
      </c>
      <c r="K168" t="s">
        <v>36</v>
      </c>
      <c r="L168" t="s">
        <v>37</v>
      </c>
      <c r="M168" s="12">
        <v>50</v>
      </c>
      <c r="N168" s="2">
        <f t="shared" si="61"/>
        <v>600</v>
      </c>
      <c r="O168"/>
      <c r="P168" s="2">
        <f t="shared" si="50"/>
        <v>150</v>
      </c>
      <c r="Q168" s="2">
        <f t="shared" si="51"/>
        <v>615</v>
      </c>
      <c r="R168" s="2">
        <f t="shared" si="52"/>
        <v>676.50000000000011</v>
      </c>
      <c r="S168" s="2">
        <f t="shared" si="53"/>
        <v>744.1500000000002</v>
      </c>
      <c r="T168" s="2">
        <f t="shared" si="54"/>
        <v>818.56500000000028</v>
      </c>
      <c r="U168" s="2">
        <f t="shared" si="55"/>
        <v>724.72950000000014</v>
      </c>
      <c r="Z168" s="2">
        <f t="shared" si="62"/>
        <v>3728.9445000000005</v>
      </c>
      <c r="AA168" s="2">
        <f t="shared" si="56"/>
        <v>62.149075000000011</v>
      </c>
      <c r="AB168" s="2">
        <f t="shared" si="57"/>
        <v>186.44722500000003</v>
      </c>
      <c r="AC168" s="2">
        <f t="shared" si="58"/>
        <v>3396.919281720001</v>
      </c>
      <c r="AD168" s="2">
        <f t="shared" si="63"/>
        <v>745.78890000000013</v>
      </c>
      <c r="AE168" s="2">
        <f t="shared" si="64"/>
        <v>745.78890000000013</v>
      </c>
      <c r="AF168" s="2">
        <f t="shared" si="59"/>
        <v>745.78890000000013</v>
      </c>
      <c r="AG168" s="2">
        <f t="shared" si="60"/>
        <v>559.34167500000012</v>
      </c>
      <c r="AH168" s="2">
        <v>0</v>
      </c>
      <c r="AK168"/>
      <c r="AL168"/>
    </row>
    <row r="169" spans="1:38" s="2" customFormat="1" x14ac:dyDescent="0.25">
      <c r="A169"/>
      <c r="B169">
        <v>83</v>
      </c>
      <c r="C169" t="s">
        <v>258</v>
      </c>
      <c r="D169" t="s">
        <v>356</v>
      </c>
      <c r="E169"/>
      <c r="F169">
        <v>79622</v>
      </c>
      <c r="G169"/>
      <c r="H169" s="1">
        <v>11263.58</v>
      </c>
      <c r="I169" s="2">
        <v>5</v>
      </c>
      <c r="J169" s="14">
        <v>0.1</v>
      </c>
      <c r="K169" t="s">
        <v>36</v>
      </c>
      <c r="L169" t="s">
        <v>37</v>
      </c>
      <c r="M169" s="12">
        <v>100</v>
      </c>
      <c r="N169" s="2">
        <f t="shared" si="61"/>
        <v>1200</v>
      </c>
      <c r="O169"/>
      <c r="P169" s="2">
        <f t="shared" si="50"/>
        <v>300</v>
      </c>
      <c r="Q169" s="2">
        <f t="shared" si="51"/>
        <v>1230</v>
      </c>
      <c r="R169" s="2">
        <f t="shared" si="52"/>
        <v>1353.0000000000002</v>
      </c>
      <c r="S169" s="2">
        <f t="shared" si="53"/>
        <v>1488.3000000000004</v>
      </c>
      <c r="T169" s="2">
        <f t="shared" si="54"/>
        <v>1637.1300000000006</v>
      </c>
      <c r="U169" s="2">
        <f t="shared" si="55"/>
        <v>1449.4590000000003</v>
      </c>
      <c r="Z169" s="2">
        <f t="shared" si="62"/>
        <v>7457.889000000001</v>
      </c>
      <c r="AA169" s="2">
        <f t="shared" si="56"/>
        <v>124.29815000000002</v>
      </c>
      <c r="AB169" s="2">
        <f t="shared" si="57"/>
        <v>372.89445000000006</v>
      </c>
      <c r="AC169" s="2">
        <f t="shared" si="58"/>
        <v>3396.919281720001</v>
      </c>
      <c r="AD169" s="2">
        <f t="shared" si="63"/>
        <v>1491.5778000000003</v>
      </c>
      <c r="AE169" s="2">
        <f t="shared" si="64"/>
        <v>1491.5778000000003</v>
      </c>
      <c r="AF169" s="2">
        <f t="shared" si="59"/>
        <v>1491.5778000000003</v>
      </c>
      <c r="AG169" s="2">
        <f t="shared" si="60"/>
        <v>1118.6833500000002</v>
      </c>
      <c r="AH169" s="2">
        <v>0</v>
      </c>
      <c r="AK169"/>
      <c r="AL169"/>
    </row>
    <row r="170" spans="1:38" s="2" customFormat="1" x14ac:dyDescent="0.25">
      <c r="A170"/>
      <c r="B170">
        <v>1</v>
      </c>
      <c r="C170" t="s">
        <v>259</v>
      </c>
      <c r="D170" t="s">
        <v>356</v>
      </c>
      <c r="E170"/>
      <c r="F170">
        <v>79490</v>
      </c>
      <c r="G170"/>
      <c r="H170" s="1">
        <v>3721.78</v>
      </c>
      <c r="I170" s="2">
        <v>5</v>
      </c>
      <c r="J170" s="14">
        <v>0.1</v>
      </c>
      <c r="K170" t="s">
        <v>36</v>
      </c>
      <c r="L170" t="s">
        <v>37</v>
      </c>
      <c r="M170" s="12">
        <v>50</v>
      </c>
      <c r="N170" s="2">
        <f t="shared" si="61"/>
        <v>600</v>
      </c>
      <c r="O170"/>
      <c r="P170" s="2">
        <f t="shared" si="50"/>
        <v>150</v>
      </c>
      <c r="Q170" s="2">
        <f t="shared" si="51"/>
        <v>615</v>
      </c>
      <c r="R170" s="2">
        <f t="shared" si="52"/>
        <v>676.50000000000011</v>
      </c>
      <c r="S170" s="2">
        <f t="shared" si="53"/>
        <v>744.1500000000002</v>
      </c>
      <c r="T170" s="2">
        <f t="shared" si="54"/>
        <v>818.56500000000028</v>
      </c>
      <c r="U170" s="2">
        <f t="shared" si="55"/>
        <v>724.72950000000014</v>
      </c>
      <c r="Z170" s="2">
        <f t="shared" si="62"/>
        <v>3728.9445000000005</v>
      </c>
      <c r="AA170" s="2">
        <f t="shared" si="56"/>
        <v>62.149075000000011</v>
      </c>
      <c r="AB170" s="2">
        <f t="shared" si="57"/>
        <v>186.44722500000003</v>
      </c>
      <c r="AC170" s="2">
        <f t="shared" si="58"/>
        <v>3396.919281720001</v>
      </c>
      <c r="AD170" s="2">
        <f t="shared" si="63"/>
        <v>745.78890000000013</v>
      </c>
      <c r="AE170" s="2">
        <f t="shared" si="64"/>
        <v>745.78890000000013</v>
      </c>
      <c r="AF170" s="2">
        <f t="shared" si="59"/>
        <v>745.78890000000013</v>
      </c>
      <c r="AG170" s="2">
        <f t="shared" si="60"/>
        <v>559.34167500000012</v>
      </c>
      <c r="AH170" s="2">
        <v>0</v>
      </c>
      <c r="AK170"/>
      <c r="AL170"/>
    </row>
    <row r="171" spans="1:38" s="2" customFormat="1" x14ac:dyDescent="0.25">
      <c r="A171"/>
      <c r="B171">
        <v>11</v>
      </c>
      <c r="C171" t="s">
        <v>260</v>
      </c>
      <c r="D171" t="s">
        <v>356</v>
      </c>
      <c r="E171"/>
      <c r="F171">
        <v>79657</v>
      </c>
      <c r="G171"/>
      <c r="H171" s="1">
        <v>1800</v>
      </c>
      <c r="I171" s="2">
        <v>5</v>
      </c>
      <c r="J171" s="14">
        <v>0.1</v>
      </c>
      <c r="K171" t="s">
        <v>36</v>
      </c>
      <c r="L171" t="s">
        <v>37</v>
      </c>
      <c r="M171" s="12">
        <v>100</v>
      </c>
      <c r="N171" s="2">
        <f t="shared" si="61"/>
        <v>1200</v>
      </c>
      <c r="O171"/>
      <c r="P171" s="2">
        <f t="shared" si="50"/>
        <v>300</v>
      </c>
      <c r="Q171" s="2">
        <f t="shared" si="51"/>
        <v>1230</v>
      </c>
      <c r="R171" s="2">
        <f t="shared" si="52"/>
        <v>1353.0000000000002</v>
      </c>
      <c r="S171" s="2">
        <f t="shared" si="53"/>
        <v>1488.3000000000004</v>
      </c>
      <c r="T171" s="2">
        <f t="shared" si="54"/>
        <v>1637.1300000000006</v>
      </c>
      <c r="U171" s="2">
        <f t="shared" si="55"/>
        <v>1449.4590000000003</v>
      </c>
      <c r="Z171" s="2">
        <f t="shared" si="62"/>
        <v>7457.889000000001</v>
      </c>
      <c r="AA171" s="2">
        <f t="shared" si="56"/>
        <v>124.29815000000002</v>
      </c>
      <c r="AB171" s="2">
        <f t="shared" si="57"/>
        <v>372.89445000000006</v>
      </c>
      <c r="AC171" s="2">
        <f t="shared" si="58"/>
        <v>3396.919281720001</v>
      </c>
      <c r="AD171" s="2">
        <f t="shared" si="63"/>
        <v>1491.5778000000003</v>
      </c>
      <c r="AE171" s="2">
        <f t="shared" si="64"/>
        <v>1491.5778000000003</v>
      </c>
      <c r="AF171" s="2">
        <f t="shared" si="59"/>
        <v>1491.5778000000003</v>
      </c>
      <c r="AG171" s="2">
        <f t="shared" si="60"/>
        <v>1118.6833500000002</v>
      </c>
      <c r="AH171" s="2">
        <v>0</v>
      </c>
      <c r="AK171"/>
      <c r="AL171"/>
    </row>
    <row r="172" spans="1:38" s="2" customFormat="1" x14ac:dyDescent="0.25">
      <c r="A172"/>
      <c r="B172">
        <v>51</v>
      </c>
      <c r="C172" t="s">
        <v>261</v>
      </c>
      <c r="D172" t="s">
        <v>356</v>
      </c>
      <c r="E172"/>
      <c r="F172">
        <v>79545</v>
      </c>
      <c r="G172"/>
      <c r="H172" s="1">
        <v>23619.27</v>
      </c>
      <c r="I172" s="2">
        <v>5</v>
      </c>
      <c r="J172" s="14">
        <v>0.1</v>
      </c>
      <c r="K172" t="s">
        <v>36</v>
      </c>
      <c r="L172" t="s">
        <v>37</v>
      </c>
      <c r="M172" s="12">
        <v>200</v>
      </c>
      <c r="N172" s="2">
        <f t="shared" si="61"/>
        <v>2400</v>
      </c>
      <c r="O172"/>
      <c r="P172" s="2">
        <f t="shared" si="50"/>
        <v>600</v>
      </c>
      <c r="Q172" s="2">
        <f t="shared" si="51"/>
        <v>2460</v>
      </c>
      <c r="R172" s="2">
        <f t="shared" si="52"/>
        <v>2706.0000000000005</v>
      </c>
      <c r="S172" s="2">
        <f t="shared" si="53"/>
        <v>2976.6000000000008</v>
      </c>
      <c r="T172" s="2">
        <f t="shared" si="54"/>
        <v>3274.2600000000011</v>
      </c>
      <c r="U172" s="2">
        <f t="shared" si="55"/>
        <v>2898.9180000000006</v>
      </c>
      <c r="Z172" s="2">
        <f t="shared" si="62"/>
        <v>14915.778000000002</v>
      </c>
      <c r="AA172" s="2">
        <f t="shared" si="56"/>
        <v>248.59630000000004</v>
      </c>
      <c r="AB172" s="2">
        <f t="shared" si="57"/>
        <v>745.78890000000013</v>
      </c>
      <c r="AC172" s="2">
        <f t="shared" si="58"/>
        <v>3396.919281720001</v>
      </c>
      <c r="AD172" s="2">
        <f t="shared" si="63"/>
        <v>2983.1556000000005</v>
      </c>
      <c r="AE172" s="2">
        <f t="shared" si="64"/>
        <v>2983.1556000000005</v>
      </c>
      <c r="AF172" s="2">
        <f t="shared" si="59"/>
        <v>2983.1556000000005</v>
      </c>
      <c r="AG172" s="2">
        <f t="shared" si="60"/>
        <v>2237.3667000000005</v>
      </c>
      <c r="AH172" s="2">
        <v>0</v>
      </c>
      <c r="AK172"/>
      <c r="AL172"/>
    </row>
    <row r="173" spans="1:38" s="2" customFormat="1" x14ac:dyDescent="0.25">
      <c r="A173"/>
      <c r="B173">
        <v>54</v>
      </c>
      <c r="C173" t="s">
        <v>262</v>
      </c>
      <c r="D173" t="s">
        <v>356</v>
      </c>
      <c r="E173"/>
      <c r="F173">
        <v>79604</v>
      </c>
      <c r="G173"/>
      <c r="H173" s="1">
        <v>5904.82</v>
      </c>
      <c r="I173" s="2">
        <v>5</v>
      </c>
      <c r="J173" s="14">
        <v>0.1</v>
      </c>
      <c r="K173" t="s">
        <v>36</v>
      </c>
      <c r="L173" t="s">
        <v>37</v>
      </c>
      <c r="M173" s="12">
        <v>50</v>
      </c>
      <c r="N173" s="2">
        <f t="shared" si="61"/>
        <v>600</v>
      </c>
      <c r="O173"/>
      <c r="P173" s="2">
        <f t="shared" si="50"/>
        <v>150</v>
      </c>
      <c r="Q173" s="2">
        <f t="shared" si="51"/>
        <v>615</v>
      </c>
      <c r="R173" s="2">
        <f t="shared" si="52"/>
        <v>676.50000000000011</v>
      </c>
      <c r="S173" s="2">
        <f t="shared" si="53"/>
        <v>744.1500000000002</v>
      </c>
      <c r="T173" s="2">
        <f t="shared" si="54"/>
        <v>818.56500000000028</v>
      </c>
      <c r="U173" s="2">
        <f t="shared" si="55"/>
        <v>724.72950000000014</v>
      </c>
      <c r="Z173" s="2">
        <f t="shared" si="62"/>
        <v>3728.9445000000005</v>
      </c>
      <c r="AA173" s="2">
        <f t="shared" si="56"/>
        <v>62.149075000000011</v>
      </c>
      <c r="AB173" s="2">
        <f t="shared" si="57"/>
        <v>186.44722500000003</v>
      </c>
      <c r="AC173" s="2">
        <f t="shared" si="58"/>
        <v>3396.919281720001</v>
      </c>
      <c r="AD173" s="2">
        <f t="shared" si="63"/>
        <v>745.78890000000013</v>
      </c>
      <c r="AE173" s="2">
        <f t="shared" si="64"/>
        <v>745.78890000000013</v>
      </c>
      <c r="AF173" s="2">
        <f t="shared" si="59"/>
        <v>745.78890000000013</v>
      </c>
      <c r="AG173" s="2">
        <f t="shared" si="60"/>
        <v>559.34167500000012</v>
      </c>
      <c r="AH173" s="2">
        <v>0</v>
      </c>
      <c r="AK173"/>
      <c r="AL173"/>
    </row>
    <row r="174" spans="1:38" s="2" customFormat="1" x14ac:dyDescent="0.25">
      <c r="A174"/>
      <c r="B174">
        <v>17</v>
      </c>
      <c r="C174" t="s">
        <v>263</v>
      </c>
      <c r="D174" t="s">
        <v>356</v>
      </c>
      <c r="E174"/>
      <c r="F174">
        <v>79686</v>
      </c>
      <c r="G174"/>
      <c r="H174" s="1">
        <v>5904.82</v>
      </c>
      <c r="I174" s="2">
        <v>5</v>
      </c>
      <c r="J174" s="14">
        <v>0.1</v>
      </c>
      <c r="K174" t="s">
        <v>36</v>
      </c>
      <c r="L174" t="s">
        <v>37</v>
      </c>
      <c r="M174" s="12">
        <v>50</v>
      </c>
      <c r="N174" s="2">
        <f t="shared" si="61"/>
        <v>600</v>
      </c>
      <c r="O174"/>
      <c r="P174" s="2">
        <f t="shared" si="50"/>
        <v>150</v>
      </c>
      <c r="Q174" s="2">
        <f t="shared" si="51"/>
        <v>615</v>
      </c>
      <c r="R174" s="2">
        <f t="shared" si="52"/>
        <v>676.50000000000011</v>
      </c>
      <c r="S174" s="2">
        <f t="shared" si="53"/>
        <v>744.1500000000002</v>
      </c>
      <c r="T174" s="2">
        <f t="shared" si="54"/>
        <v>818.56500000000028</v>
      </c>
      <c r="U174" s="2">
        <f t="shared" si="55"/>
        <v>724.72950000000014</v>
      </c>
      <c r="Z174" s="2">
        <f t="shared" si="62"/>
        <v>3728.9445000000005</v>
      </c>
      <c r="AA174" s="2">
        <f t="shared" si="56"/>
        <v>62.149075000000011</v>
      </c>
      <c r="AB174" s="2">
        <f t="shared" si="57"/>
        <v>186.44722500000003</v>
      </c>
      <c r="AC174" s="2">
        <f t="shared" si="58"/>
        <v>3396.919281720001</v>
      </c>
      <c r="AD174" s="2">
        <f t="shared" si="63"/>
        <v>745.78890000000013</v>
      </c>
      <c r="AE174" s="2">
        <f t="shared" si="64"/>
        <v>745.78890000000013</v>
      </c>
      <c r="AF174" s="2">
        <f t="shared" si="59"/>
        <v>745.78890000000013</v>
      </c>
      <c r="AG174" s="2">
        <f t="shared" si="60"/>
        <v>559.34167500000012</v>
      </c>
      <c r="AH174" s="2">
        <v>0</v>
      </c>
      <c r="AK174"/>
      <c r="AL174"/>
    </row>
    <row r="175" spans="1:38" s="2" customFormat="1" x14ac:dyDescent="0.25">
      <c r="A175"/>
      <c r="B175">
        <v>1</v>
      </c>
      <c r="C175" t="s">
        <v>264</v>
      </c>
      <c r="D175" t="s">
        <v>356</v>
      </c>
      <c r="E175"/>
      <c r="F175">
        <v>79500</v>
      </c>
      <c r="G175"/>
      <c r="H175" s="1">
        <v>4322</v>
      </c>
      <c r="I175" s="2">
        <v>5</v>
      </c>
      <c r="J175" s="14">
        <v>0.1</v>
      </c>
      <c r="K175" t="s">
        <v>36</v>
      </c>
      <c r="L175" t="s">
        <v>37</v>
      </c>
      <c r="M175" s="12">
        <v>50</v>
      </c>
      <c r="N175" s="2">
        <f t="shared" si="61"/>
        <v>600</v>
      </c>
      <c r="O175"/>
      <c r="P175" s="2">
        <f t="shared" si="50"/>
        <v>150</v>
      </c>
      <c r="Q175" s="2">
        <f t="shared" si="51"/>
        <v>615</v>
      </c>
      <c r="R175" s="2">
        <f t="shared" si="52"/>
        <v>676.50000000000011</v>
      </c>
      <c r="S175" s="2">
        <f t="shared" si="53"/>
        <v>744.1500000000002</v>
      </c>
      <c r="T175" s="2">
        <f t="shared" si="54"/>
        <v>818.56500000000028</v>
      </c>
      <c r="U175" s="2">
        <f t="shared" si="55"/>
        <v>724.72950000000014</v>
      </c>
      <c r="Z175" s="2">
        <f t="shared" si="62"/>
        <v>3728.9445000000005</v>
      </c>
      <c r="AA175" s="2">
        <f t="shared" si="56"/>
        <v>62.149075000000011</v>
      </c>
      <c r="AB175" s="2">
        <f t="shared" si="57"/>
        <v>186.44722500000003</v>
      </c>
      <c r="AC175" s="2">
        <f t="shared" si="58"/>
        <v>3396.919281720001</v>
      </c>
      <c r="AD175" s="2">
        <f t="shared" si="63"/>
        <v>745.78890000000013</v>
      </c>
      <c r="AE175" s="2">
        <f t="shared" si="64"/>
        <v>745.78890000000013</v>
      </c>
      <c r="AF175" s="2">
        <f t="shared" si="59"/>
        <v>745.78890000000013</v>
      </c>
      <c r="AG175" s="2">
        <f t="shared" si="60"/>
        <v>559.34167500000012</v>
      </c>
      <c r="AH175" s="2">
        <v>0</v>
      </c>
      <c r="AK175"/>
      <c r="AL175"/>
    </row>
    <row r="176" spans="1:38" s="2" customFormat="1" x14ac:dyDescent="0.25">
      <c r="A176"/>
      <c r="B176">
        <v>72</v>
      </c>
      <c r="C176" t="s">
        <v>265</v>
      </c>
      <c r="D176" t="s">
        <v>356</v>
      </c>
      <c r="E176"/>
      <c r="F176">
        <v>79667</v>
      </c>
      <c r="G176"/>
      <c r="H176" s="1">
        <v>8565.9</v>
      </c>
      <c r="I176" s="2">
        <v>5</v>
      </c>
      <c r="J176" s="14">
        <v>0.1</v>
      </c>
      <c r="K176" t="s">
        <v>36</v>
      </c>
      <c r="L176" t="s">
        <v>37</v>
      </c>
      <c r="M176" s="12">
        <v>100</v>
      </c>
      <c r="N176" s="2">
        <f t="shared" si="61"/>
        <v>1200</v>
      </c>
      <c r="O176"/>
      <c r="P176" s="2">
        <f t="shared" si="50"/>
        <v>300</v>
      </c>
      <c r="Q176" s="2">
        <f t="shared" si="51"/>
        <v>1230</v>
      </c>
      <c r="R176" s="2">
        <f t="shared" si="52"/>
        <v>1353.0000000000002</v>
      </c>
      <c r="S176" s="2">
        <f t="shared" si="53"/>
        <v>1488.3000000000004</v>
      </c>
      <c r="T176" s="2">
        <f t="shared" si="54"/>
        <v>1637.1300000000006</v>
      </c>
      <c r="U176" s="2">
        <f t="shared" si="55"/>
        <v>1449.4590000000003</v>
      </c>
      <c r="Z176" s="2">
        <f t="shared" si="62"/>
        <v>7457.889000000001</v>
      </c>
      <c r="AA176" s="2">
        <f t="shared" si="56"/>
        <v>124.29815000000002</v>
      </c>
      <c r="AB176" s="2">
        <f t="shared" si="57"/>
        <v>372.89445000000006</v>
      </c>
      <c r="AC176" s="2">
        <f t="shared" si="58"/>
        <v>3396.919281720001</v>
      </c>
      <c r="AD176" s="2">
        <f t="shared" si="63"/>
        <v>1491.5778000000003</v>
      </c>
      <c r="AE176" s="2">
        <f t="shared" si="64"/>
        <v>1491.5778000000003</v>
      </c>
      <c r="AF176" s="2">
        <f t="shared" si="59"/>
        <v>1491.5778000000003</v>
      </c>
      <c r="AG176" s="2">
        <f t="shared" si="60"/>
        <v>1118.6833500000002</v>
      </c>
      <c r="AH176" s="2">
        <v>0</v>
      </c>
      <c r="AK176"/>
      <c r="AL176"/>
    </row>
    <row r="177" spans="1:38" s="2" customFormat="1" x14ac:dyDescent="0.25">
      <c r="A177"/>
      <c r="B177">
        <v>39</v>
      </c>
      <c r="C177" t="s">
        <v>266</v>
      </c>
      <c r="D177" t="s">
        <v>356</v>
      </c>
      <c r="E177"/>
      <c r="F177">
        <v>79685</v>
      </c>
      <c r="G177"/>
      <c r="H177" s="1">
        <v>3857.91</v>
      </c>
      <c r="I177" s="2">
        <v>5</v>
      </c>
      <c r="J177" s="14">
        <v>0.1</v>
      </c>
      <c r="K177" t="s">
        <v>36</v>
      </c>
      <c r="L177" t="s">
        <v>267</v>
      </c>
      <c r="M177" s="12">
        <v>50</v>
      </c>
      <c r="N177" s="2">
        <f t="shared" si="61"/>
        <v>600</v>
      </c>
      <c r="O177"/>
      <c r="P177" s="2">
        <f t="shared" si="50"/>
        <v>150</v>
      </c>
      <c r="Q177" s="2">
        <f t="shared" si="51"/>
        <v>615</v>
      </c>
      <c r="R177" s="2">
        <f t="shared" si="52"/>
        <v>676.50000000000011</v>
      </c>
      <c r="S177" s="2">
        <f t="shared" si="53"/>
        <v>744.1500000000002</v>
      </c>
      <c r="T177" s="2">
        <f t="shared" si="54"/>
        <v>818.56500000000028</v>
      </c>
      <c r="U177" s="2">
        <f t="shared" si="55"/>
        <v>724.72950000000014</v>
      </c>
      <c r="Z177" s="2">
        <f t="shared" si="62"/>
        <v>3728.9445000000005</v>
      </c>
      <c r="AA177" s="2">
        <f t="shared" si="56"/>
        <v>62.149075000000011</v>
      </c>
      <c r="AB177" s="2">
        <f t="shared" si="57"/>
        <v>186.44722500000003</v>
      </c>
      <c r="AC177" s="2">
        <f t="shared" si="58"/>
        <v>3396.919281720001</v>
      </c>
      <c r="AD177" s="2">
        <f t="shared" si="63"/>
        <v>745.78890000000013</v>
      </c>
      <c r="AE177" s="2">
        <f t="shared" si="64"/>
        <v>745.78890000000013</v>
      </c>
      <c r="AF177" s="2">
        <f t="shared" si="59"/>
        <v>745.78890000000013</v>
      </c>
      <c r="AG177" s="2">
        <f t="shared" si="60"/>
        <v>559.34167500000012</v>
      </c>
      <c r="AH177" s="2">
        <v>0</v>
      </c>
      <c r="AK177"/>
      <c r="AL177"/>
    </row>
    <row r="178" spans="1:38" s="2" customFormat="1" x14ac:dyDescent="0.25">
      <c r="A178"/>
      <c r="B178">
        <v>44</v>
      </c>
      <c r="C178" t="s">
        <v>268</v>
      </c>
      <c r="D178" t="s">
        <v>356</v>
      </c>
      <c r="E178"/>
      <c r="F178">
        <v>79589</v>
      </c>
      <c r="G178"/>
      <c r="H178" s="1">
        <v>1800</v>
      </c>
      <c r="I178" s="2">
        <v>5</v>
      </c>
      <c r="J178" s="14">
        <v>0.1</v>
      </c>
      <c r="K178" t="s">
        <v>36</v>
      </c>
      <c r="L178" t="s">
        <v>37</v>
      </c>
      <c r="M178" s="12">
        <v>50</v>
      </c>
      <c r="N178" s="2">
        <f t="shared" si="61"/>
        <v>600</v>
      </c>
      <c r="O178"/>
      <c r="P178" s="2">
        <f t="shared" si="50"/>
        <v>150</v>
      </c>
      <c r="Q178" s="2">
        <f t="shared" si="51"/>
        <v>615</v>
      </c>
      <c r="R178" s="2">
        <f t="shared" si="52"/>
        <v>676.50000000000011</v>
      </c>
      <c r="S178" s="2">
        <f t="shared" si="53"/>
        <v>744.1500000000002</v>
      </c>
      <c r="T178" s="2">
        <f t="shared" si="54"/>
        <v>818.56500000000028</v>
      </c>
      <c r="U178" s="2">
        <f t="shared" si="55"/>
        <v>724.72950000000014</v>
      </c>
      <c r="Z178" s="2">
        <f t="shared" si="62"/>
        <v>3728.9445000000005</v>
      </c>
      <c r="AA178" s="2">
        <f t="shared" si="56"/>
        <v>62.149075000000011</v>
      </c>
      <c r="AB178" s="2">
        <f t="shared" si="57"/>
        <v>186.44722500000003</v>
      </c>
      <c r="AC178" s="2">
        <f t="shared" si="58"/>
        <v>3396.919281720001</v>
      </c>
      <c r="AD178" s="2">
        <f t="shared" si="63"/>
        <v>745.78890000000013</v>
      </c>
      <c r="AE178" s="2">
        <f t="shared" si="64"/>
        <v>745.78890000000013</v>
      </c>
      <c r="AF178" s="2">
        <f t="shared" si="59"/>
        <v>745.78890000000013</v>
      </c>
      <c r="AG178" s="2">
        <f t="shared" si="60"/>
        <v>559.34167500000012</v>
      </c>
      <c r="AH178" s="2">
        <v>0</v>
      </c>
      <c r="AK178"/>
      <c r="AL178"/>
    </row>
    <row r="179" spans="1:38" s="2" customFormat="1" x14ac:dyDescent="0.25">
      <c r="A179"/>
      <c r="B179">
        <v>87</v>
      </c>
      <c r="C179" t="s">
        <v>269</v>
      </c>
      <c r="D179" t="s">
        <v>356</v>
      </c>
      <c r="E179"/>
      <c r="F179">
        <v>79613</v>
      </c>
      <c r="G179"/>
      <c r="H179" s="1">
        <v>9231.15</v>
      </c>
      <c r="I179" s="2">
        <v>5</v>
      </c>
      <c r="J179" s="14">
        <v>0.1</v>
      </c>
      <c r="K179" t="s">
        <v>36</v>
      </c>
      <c r="L179" t="s">
        <v>37</v>
      </c>
      <c r="M179" s="12">
        <v>100</v>
      </c>
      <c r="N179" s="2">
        <f t="shared" si="61"/>
        <v>1200</v>
      </c>
      <c r="O179"/>
      <c r="P179" s="2">
        <f t="shared" si="50"/>
        <v>300</v>
      </c>
      <c r="Q179" s="2">
        <f t="shared" si="51"/>
        <v>1230</v>
      </c>
      <c r="R179" s="2">
        <f t="shared" si="52"/>
        <v>1353.0000000000002</v>
      </c>
      <c r="S179" s="2">
        <f t="shared" si="53"/>
        <v>1488.3000000000004</v>
      </c>
      <c r="T179" s="2">
        <f t="shared" si="54"/>
        <v>1637.1300000000006</v>
      </c>
      <c r="U179" s="2">
        <f t="shared" si="55"/>
        <v>1449.4590000000003</v>
      </c>
      <c r="Z179" s="2">
        <f t="shared" si="62"/>
        <v>7457.889000000001</v>
      </c>
      <c r="AA179" s="2">
        <f t="shared" si="56"/>
        <v>124.29815000000002</v>
      </c>
      <c r="AB179" s="2">
        <f t="shared" si="57"/>
        <v>372.89445000000006</v>
      </c>
      <c r="AC179" s="2">
        <f t="shared" si="58"/>
        <v>3396.919281720001</v>
      </c>
      <c r="AD179" s="2">
        <f t="shared" si="63"/>
        <v>1491.5778000000003</v>
      </c>
      <c r="AE179" s="2">
        <f t="shared" si="64"/>
        <v>1491.5778000000003</v>
      </c>
      <c r="AF179" s="2">
        <f t="shared" si="59"/>
        <v>1491.5778000000003</v>
      </c>
      <c r="AG179" s="2">
        <f t="shared" si="60"/>
        <v>1118.6833500000002</v>
      </c>
      <c r="AH179" s="2">
        <v>0</v>
      </c>
      <c r="AK179"/>
      <c r="AL179"/>
    </row>
    <row r="180" spans="1:38" s="2" customFormat="1" x14ac:dyDescent="0.25">
      <c r="A180"/>
      <c r="B180">
        <v>5</v>
      </c>
      <c r="C180" t="s">
        <v>270</v>
      </c>
      <c r="D180" t="s">
        <v>356</v>
      </c>
      <c r="E180"/>
      <c r="F180">
        <v>79614</v>
      </c>
      <c r="G180"/>
      <c r="H180" s="1">
        <v>1800</v>
      </c>
      <c r="I180" s="2">
        <v>5</v>
      </c>
      <c r="J180" s="14">
        <v>0.1</v>
      </c>
      <c r="K180" t="s">
        <v>36</v>
      </c>
      <c r="L180" t="s">
        <v>37</v>
      </c>
      <c r="M180" s="12">
        <v>200</v>
      </c>
      <c r="N180" s="2">
        <f t="shared" si="61"/>
        <v>2400</v>
      </c>
      <c r="O180"/>
      <c r="P180" s="2">
        <f t="shared" ref="P180:P235" si="65">M180*3</f>
        <v>600</v>
      </c>
      <c r="Q180" s="2">
        <f t="shared" ref="Q180:Q235" si="66">(9*M180)+(3*M180*1.1)</f>
        <v>2460</v>
      </c>
      <c r="R180" s="2">
        <f t="shared" ref="R180:R235" si="67">(M180*1.1*9)+(3*M180*1.1^2)</f>
        <v>2706.0000000000005</v>
      </c>
      <c r="S180" s="2">
        <f t="shared" ref="S180:S235" si="68">(M180*1.1^2*9)+(M180*1.1^3*3)</f>
        <v>2976.6000000000008</v>
      </c>
      <c r="T180" s="2">
        <f t="shared" ref="T180:T235" si="69">(M180*1.1^3*9)+(M180*1.1^4*3)</f>
        <v>3274.2600000000011</v>
      </c>
      <c r="U180" s="2">
        <f t="shared" ref="U180:U235" si="70">M180*1.1^5*9</f>
        <v>2898.9180000000006</v>
      </c>
      <c r="Z180" s="2">
        <f t="shared" si="62"/>
        <v>14915.778000000002</v>
      </c>
      <c r="AA180" s="2">
        <f t="shared" ref="AA180:AA235" si="71">Z180/60</f>
        <v>248.59630000000004</v>
      </c>
      <c r="AB180" s="2">
        <f t="shared" ref="AB180:AB235" si="72">AA180*3</f>
        <v>745.78890000000013</v>
      </c>
      <c r="AC180" s="2">
        <f t="shared" ref="AC180:AC235" si="73">12*AA$6</f>
        <v>3396.919281720001</v>
      </c>
      <c r="AD180" s="2">
        <f t="shared" si="63"/>
        <v>2983.1556000000005</v>
      </c>
      <c r="AE180" s="2">
        <f t="shared" si="64"/>
        <v>2983.1556000000005</v>
      </c>
      <c r="AF180" s="2">
        <f t="shared" ref="AF180:AF235" si="74">12*AA180</f>
        <v>2983.1556000000005</v>
      </c>
      <c r="AG180" s="2">
        <f t="shared" ref="AG180:AG235" si="75">9*AA180</f>
        <v>2237.3667000000005</v>
      </c>
      <c r="AH180" s="2">
        <v>0</v>
      </c>
      <c r="AK180"/>
      <c r="AL180"/>
    </row>
    <row r="181" spans="1:38" s="2" customFormat="1" x14ac:dyDescent="0.25">
      <c r="A181"/>
      <c r="B181">
        <v>33</v>
      </c>
      <c r="C181" t="s">
        <v>271</v>
      </c>
      <c r="D181" t="s">
        <v>356</v>
      </c>
      <c r="E181"/>
      <c r="F181">
        <v>79666</v>
      </c>
      <c r="G181"/>
      <c r="H181" s="1">
        <v>10169.57</v>
      </c>
      <c r="I181" s="2">
        <v>5</v>
      </c>
      <c r="J181" s="14">
        <v>0.1</v>
      </c>
      <c r="K181" t="s">
        <v>36</v>
      </c>
      <c r="L181" t="s">
        <v>37</v>
      </c>
      <c r="M181" s="12">
        <v>100</v>
      </c>
      <c r="N181" s="2">
        <f t="shared" ref="N181:N235" si="76">M181*12</f>
        <v>1200</v>
      </c>
      <c r="O181"/>
      <c r="P181" s="2">
        <f t="shared" si="65"/>
        <v>300</v>
      </c>
      <c r="Q181" s="2">
        <f t="shared" si="66"/>
        <v>1230</v>
      </c>
      <c r="R181" s="2">
        <f t="shared" si="67"/>
        <v>1353.0000000000002</v>
      </c>
      <c r="S181" s="2">
        <f t="shared" si="68"/>
        <v>1488.3000000000004</v>
      </c>
      <c r="T181" s="2">
        <f t="shared" si="69"/>
        <v>1637.1300000000006</v>
      </c>
      <c r="U181" s="2">
        <f t="shared" si="70"/>
        <v>1449.4590000000003</v>
      </c>
      <c r="Z181" s="2">
        <f t="shared" si="62"/>
        <v>7457.889000000001</v>
      </c>
      <c r="AA181" s="2">
        <f t="shared" si="71"/>
        <v>124.29815000000002</v>
      </c>
      <c r="AB181" s="2">
        <f t="shared" si="72"/>
        <v>372.89445000000006</v>
      </c>
      <c r="AC181" s="2">
        <f t="shared" si="73"/>
        <v>3396.919281720001</v>
      </c>
      <c r="AD181" s="2">
        <f t="shared" si="63"/>
        <v>1491.5778000000003</v>
      </c>
      <c r="AE181" s="2">
        <f t="shared" si="64"/>
        <v>1491.5778000000003</v>
      </c>
      <c r="AF181" s="2">
        <f t="shared" si="74"/>
        <v>1491.5778000000003</v>
      </c>
      <c r="AG181" s="2">
        <f t="shared" si="75"/>
        <v>1118.6833500000002</v>
      </c>
      <c r="AH181" s="2">
        <v>0</v>
      </c>
      <c r="AK181"/>
      <c r="AL181"/>
    </row>
    <row r="182" spans="1:38" s="2" customFormat="1" x14ac:dyDescent="0.25">
      <c r="A182"/>
      <c r="B182">
        <v>40</v>
      </c>
      <c r="C182" t="s">
        <v>272</v>
      </c>
      <c r="D182" t="s">
        <v>356</v>
      </c>
      <c r="E182"/>
      <c r="F182">
        <v>79615</v>
      </c>
      <c r="G182"/>
      <c r="H182" s="1">
        <v>1800</v>
      </c>
      <c r="I182" s="2">
        <v>5</v>
      </c>
      <c r="J182" s="14">
        <v>0.1</v>
      </c>
      <c r="K182" t="s">
        <v>36</v>
      </c>
      <c r="L182" t="s">
        <v>37</v>
      </c>
      <c r="M182" s="12">
        <v>50</v>
      </c>
      <c r="N182" s="2">
        <f t="shared" si="76"/>
        <v>600</v>
      </c>
      <c r="O182"/>
      <c r="P182" s="2">
        <f t="shared" si="65"/>
        <v>150</v>
      </c>
      <c r="Q182" s="2">
        <f t="shared" si="66"/>
        <v>615</v>
      </c>
      <c r="R182" s="2">
        <f t="shared" si="67"/>
        <v>676.50000000000011</v>
      </c>
      <c r="S182" s="2">
        <f t="shared" si="68"/>
        <v>744.1500000000002</v>
      </c>
      <c r="T182" s="2">
        <f t="shared" si="69"/>
        <v>818.56500000000028</v>
      </c>
      <c r="U182" s="2">
        <f t="shared" si="70"/>
        <v>724.72950000000014</v>
      </c>
      <c r="Z182" s="2">
        <f t="shared" si="62"/>
        <v>3728.9445000000005</v>
      </c>
      <c r="AA182" s="2">
        <f t="shared" si="71"/>
        <v>62.149075000000011</v>
      </c>
      <c r="AB182" s="2">
        <f t="shared" si="72"/>
        <v>186.44722500000003</v>
      </c>
      <c r="AC182" s="2">
        <f t="shared" si="73"/>
        <v>3396.919281720001</v>
      </c>
      <c r="AD182" s="2">
        <f t="shared" si="63"/>
        <v>745.78890000000013</v>
      </c>
      <c r="AE182" s="2">
        <f t="shared" si="64"/>
        <v>745.78890000000013</v>
      </c>
      <c r="AF182" s="2">
        <f t="shared" si="74"/>
        <v>745.78890000000013</v>
      </c>
      <c r="AG182" s="2">
        <f t="shared" si="75"/>
        <v>559.34167500000012</v>
      </c>
      <c r="AH182" s="2">
        <v>0</v>
      </c>
      <c r="AK182"/>
      <c r="AL182"/>
    </row>
    <row r="183" spans="1:38" s="2" customFormat="1" x14ac:dyDescent="0.25">
      <c r="A183"/>
      <c r="B183">
        <v>8</v>
      </c>
      <c r="C183" t="s">
        <v>273</v>
      </c>
      <c r="D183" t="s">
        <v>356</v>
      </c>
      <c r="E183"/>
      <c r="F183">
        <v>79688</v>
      </c>
      <c r="G183"/>
      <c r="H183" s="1">
        <v>11809.64</v>
      </c>
      <c r="I183" s="2">
        <v>5</v>
      </c>
      <c r="J183" s="14">
        <v>0.1</v>
      </c>
      <c r="K183" t="s">
        <v>36</v>
      </c>
      <c r="L183" t="s">
        <v>37</v>
      </c>
      <c r="M183" s="12">
        <v>100</v>
      </c>
      <c r="N183" s="2">
        <f t="shared" si="76"/>
        <v>1200</v>
      </c>
      <c r="O183"/>
      <c r="P183" s="2">
        <f t="shared" si="65"/>
        <v>300</v>
      </c>
      <c r="Q183" s="2">
        <f t="shared" si="66"/>
        <v>1230</v>
      </c>
      <c r="R183" s="2">
        <f t="shared" si="67"/>
        <v>1353.0000000000002</v>
      </c>
      <c r="S183" s="2">
        <f t="shared" si="68"/>
        <v>1488.3000000000004</v>
      </c>
      <c r="T183" s="2">
        <f t="shared" si="69"/>
        <v>1637.1300000000006</v>
      </c>
      <c r="U183" s="2">
        <f t="shared" si="70"/>
        <v>1449.4590000000003</v>
      </c>
      <c r="Z183" s="2">
        <f t="shared" si="62"/>
        <v>7457.889000000001</v>
      </c>
      <c r="AA183" s="2">
        <f t="shared" si="71"/>
        <v>124.29815000000002</v>
      </c>
      <c r="AB183" s="2">
        <f t="shared" si="72"/>
        <v>372.89445000000006</v>
      </c>
      <c r="AC183" s="2">
        <f t="shared" si="73"/>
        <v>3396.919281720001</v>
      </c>
      <c r="AD183" s="2">
        <f t="shared" si="63"/>
        <v>1491.5778000000003</v>
      </c>
      <c r="AE183" s="2">
        <f t="shared" si="64"/>
        <v>1491.5778000000003</v>
      </c>
      <c r="AF183" s="2">
        <f t="shared" si="74"/>
        <v>1491.5778000000003</v>
      </c>
      <c r="AG183" s="2">
        <f t="shared" si="75"/>
        <v>1118.6833500000002</v>
      </c>
      <c r="AH183" s="2">
        <v>0</v>
      </c>
      <c r="AK183"/>
      <c r="AL183"/>
    </row>
    <row r="184" spans="1:38" s="2" customFormat="1" x14ac:dyDescent="0.25">
      <c r="A184"/>
      <c r="B184">
        <v>18</v>
      </c>
      <c r="C184" t="s">
        <v>274</v>
      </c>
      <c r="D184" t="s">
        <v>356</v>
      </c>
      <c r="E184"/>
      <c r="F184">
        <v>79532</v>
      </c>
      <c r="G184"/>
      <c r="H184" s="1">
        <v>1800</v>
      </c>
      <c r="I184" s="2">
        <v>5</v>
      </c>
      <c r="J184" s="14">
        <v>0.1</v>
      </c>
      <c r="K184" t="s">
        <v>36</v>
      </c>
      <c r="L184" t="s">
        <v>37</v>
      </c>
      <c r="M184" s="12">
        <v>50</v>
      </c>
      <c r="N184" s="2">
        <f t="shared" si="76"/>
        <v>600</v>
      </c>
      <c r="O184"/>
      <c r="P184" s="2">
        <f t="shared" si="65"/>
        <v>150</v>
      </c>
      <c r="Q184" s="2">
        <f t="shared" si="66"/>
        <v>615</v>
      </c>
      <c r="R184" s="2">
        <f t="shared" si="67"/>
        <v>676.50000000000011</v>
      </c>
      <c r="S184" s="2">
        <f t="shared" si="68"/>
        <v>744.1500000000002</v>
      </c>
      <c r="T184" s="2">
        <f t="shared" si="69"/>
        <v>818.56500000000028</v>
      </c>
      <c r="U184" s="2">
        <f t="shared" si="70"/>
        <v>724.72950000000014</v>
      </c>
      <c r="Z184" s="2">
        <f t="shared" si="62"/>
        <v>3728.9445000000005</v>
      </c>
      <c r="AA184" s="2">
        <f t="shared" si="71"/>
        <v>62.149075000000011</v>
      </c>
      <c r="AB184" s="2">
        <f t="shared" si="72"/>
        <v>186.44722500000003</v>
      </c>
      <c r="AC184" s="2">
        <f t="shared" si="73"/>
        <v>3396.919281720001</v>
      </c>
      <c r="AD184" s="2">
        <f t="shared" si="63"/>
        <v>745.78890000000013</v>
      </c>
      <c r="AE184" s="2">
        <f t="shared" si="64"/>
        <v>745.78890000000013</v>
      </c>
      <c r="AF184" s="2">
        <f t="shared" si="74"/>
        <v>745.78890000000013</v>
      </c>
      <c r="AG184" s="2">
        <f t="shared" si="75"/>
        <v>559.34167500000012</v>
      </c>
      <c r="AH184" s="2">
        <v>0</v>
      </c>
      <c r="AK184"/>
      <c r="AL184"/>
    </row>
    <row r="185" spans="1:38" s="2" customFormat="1" x14ac:dyDescent="0.25">
      <c r="A185"/>
      <c r="B185">
        <v>35</v>
      </c>
      <c r="C185" t="s">
        <v>275</v>
      </c>
      <c r="D185" t="s">
        <v>356</v>
      </c>
      <c r="E185"/>
      <c r="F185">
        <v>79521</v>
      </c>
      <c r="G185"/>
      <c r="H185" s="1">
        <v>5083.1400000000003</v>
      </c>
      <c r="I185" s="2">
        <v>5</v>
      </c>
      <c r="J185" s="14">
        <v>0.1</v>
      </c>
      <c r="K185" t="s">
        <v>36</v>
      </c>
      <c r="L185" t="s">
        <v>37</v>
      </c>
      <c r="M185" s="12">
        <v>50</v>
      </c>
      <c r="N185" s="2">
        <f t="shared" si="76"/>
        <v>600</v>
      </c>
      <c r="O185"/>
      <c r="P185" s="2">
        <f t="shared" si="65"/>
        <v>150</v>
      </c>
      <c r="Q185" s="2">
        <f t="shared" si="66"/>
        <v>615</v>
      </c>
      <c r="R185" s="2">
        <f t="shared" si="67"/>
        <v>676.50000000000011</v>
      </c>
      <c r="S185" s="2">
        <f t="shared" si="68"/>
        <v>744.1500000000002</v>
      </c>
      <c r="T185" s="2">
        <f t="shared" si="69"/>
        <v>818.56500000000028</v>
      </c>
      <c r="U185" s="2">
        <f t="shared" si="70"/>
        <v>724.72950000000014</v>
      </c>
      <c r="Z185" s="2">
        <f t="shared" si="62"/>
        <v>3728.9445000000005</v>
      </c>
      <c r="AA185" s="2">
        <f t="shared" si="71"/>
        <v>62.149075000000011</v>
      </c>
      <c r="AB185" s="2">
        <f t="shared" si="72"/>
        <v>186.44722500000003</v>
      </c>
      <c r="AC185" s="2">
        <f t="shared" si="73"/>
        <v>3396.919281720001</v>
      </c>
      <c r="AD185" s="2">
        <f t="shared" si="63"/>
        <v>745.78890000000013</v>
      </c>
      <c r="AE185" s="2">
        <f t="shared" si="64"/>
        <v>745.78890000000013</v>
      </c>
      <c r="AF185" s="2">
        <f t="shared" si="74"/>
        <v>745.78890000000013</v>
      </c>
      <c r="AG185" s="2">
        <f t="shared" si="75"/>
        <v>559.34167500000012</v>
      </c>
      <c r="AH185" s="2">
        <v>0</v>
      </c>
      <c r="AK185"/>
      <c r="AL185"/>
    </row>
    <row r="186" spans="1:38" s="2" customFormat="1" x14ac:dyDescent="0.25">
      <c r="A186"/>
      <c r="B186">
        <v>8</v>
      </c>
      <c r="C186" t="s">
        <v>276</v>
      </c>
      <c r="D186" t="s">
        <v>356</v>
      </c>
      <c r="E186"/>
      <c r="F186">
        <v>79597</v>
      </c>
      <c r="G186"/>
      <c r="H186" s="1">
        <v>20074.849999999999</v>
      </c>
      <c r="I186" s="2">
        <v>5</v>
      </c>
      <c r="J186" s="14">
        <v>0.1</v>
      </c>
      <c r="K186" t="s">
        <v>36</v>
      </c>
      <c r="L186" t="s">
        <v>37</v>
      </c>
      <c r="M186" s="12">
        <v>200</v>
      </c>
      <c r="N186" s="2">
        <f t="shared" si="76"/>
        <v>2400</v>
      </c>
      <c r="O186"/>
      <c r="P186" s="2">
        <f t="shared" si="65"/>
        <v>600</v>
      </c>
      <c r="Q186" s="2">
        <f t="shared" si="66"/>
        <v>2460</v>
      </c>
      <c r="R186" s="2">
        <f t="shared" si="67"/>
        <v>2706.0000000000005</v>
      </c>
      <c r="S186" s="2">
        <f t="shared" si="68"/>
        <v>2976.6000000000008</v>
      </c>
      <c r="T186" s="2">
        <f t="shared" si="69"/>
        <v>3274.2600000000011</v>
      </c>
      <c r="U186" s="2">
        <f t="shared" si="70"/>
        <v>2898.9180000000006</v>
      </c>
      <c r="Z186" s="2">
        <f t="shared" si="62"/>
        <v>14915.778000000002</v>
      </c>
      <c r="AA186" s="2">
        <f t="shared" si="71"/>
        <v>248.59630000000004</v>
      </c>
      <c r="AB186" s="2">
        <f t="shared" si="72"/>
        <v>745.78890000000013</v>
      </c>
      <c r="AC186" s="2">
        <f t="shared" si="73"/>
        <v>3396.919281720001</v>
      </c>
      <c r="AD186" s="2">
        <f t="shared" si="63"/>
        <v>2983.1556000000005</v>
      </c>
      <c r="AE186" s="2">
        <f t="shared" si="64"/>
        <v>2983.1556000000005</v>
      </c>
      <c r="AF186" s="2">
        <f t="shared" si="74"/>
        <v>2983.1556000000005</v>
      </c>
      <c r="AG186" s="2">
        <f t="shared" si="75"/>
        <v>2237.3667000000005</v>
      </c>
      <c r="AH186" s="2">
        <v>0</v>
      </c>
      <c r="AK186"/>
      <c r="AL186"/>
    </row>
    <row r="187" spans="1:38" s="2" customFormat="1" x14ac:dyDescent="0.25">
      <c r="A187"/>
      <c r="B187">
        <v>45</v>
      </c>
      <c r="C187" t="s">
        <v>277</v>
      </c>
      <c r="D187" t="s">
        <v>356</v>
      </c>
      <c r="E187"/>
      <c r="F187">
        <v>79507</v>
      </c>
      <c r="G187"/>
      <c r="H187" s="1">
        <v>4822.1099999999997</v>
      </c>
      <c r="I187" s="2">
        <v>5</v>
      </c>
      <c r="J187" s="14">
        <v>0.1</v>
      </c>
      <c r="K187" t="s">
        <v>36</v>
      </c>
      <c r="L187" t="s">
        <v>37</v>
      </c>
      <c r="M187" s="12">
        <v>50</v>
      </c>
      <c r="N187" s="2">
        <f t="shared" si="76"/>
        <v>600</v>
      </c>
      <c r="O187"/>
      <c r="P187" s="2">
        <f t="shared" si="65"/>
        <v>150</v>
      </c>
      <c r="Q187" s="2">
        <f t="shared" si="66"/>
        <v>615</v>
      </c>
      <c r="R187" s="2">
        <f t="shared" si="67"/>
        <v>676.50000000000011</v>
      </c>
      <c r="S187" s="2">
        <f t="shared" si="68"/>
        <v>744.1500000000002</v>
      </c>
      <c r="T187" s="2">
        <f t="shared" si="69"/>
        <v>818.56500000000028</v>
      </c>
      <c r="U187" s="2">
        <f t="shared" si="70"/>
        <v>724.72950000000014</v>
      </c>
      <c r="Z187" s="2">
        <f t="shared" si="62"/>
        <v>3728.9445000000005</v>
      </c>
      <c r="AA187" s="2">
        <f t="shared" si="71"/>
        <v>62.149075000000011</v>
      </c>
      <c r="AB187" s="2">
        <f t="shared" si="72"/>
        <v>186.44722500000003</v>
      </c>
      <c r="AC187" s="2">
        <f t="shared" si="73"/>
        <v>3396.919281720001</v>
      </c>
      <c r="AD187" s="2">
        <f t="shared" si="63"/>
        <v>745.78890000000013</v>
      </c>
      <c r="AE187" s="2">
        <f t="shared" si="64"/>
        <v>745.78890000000013</v>
      </c>
      <c r="AF187" s="2">
        <f t="shared" si="74"/>
        <v>745.78890000000013</v>
      </c>
      <c r="AG187" s="2">
        <f t="shared" si="75"/>
        <v>559.34167500000012</v>
      </c>
      <c r="AH187" s="2">
        <v>0</v>
      </c>
      <c r="AK187"/>
      <c r="AL187"/>
    </row>
    <row r="188" spans="1:38" s="2" customFormat="1" x14ac:dyDescent="0.25">
      <c r="A188"/>
      <c r="B188">
        <v>60</v>
      </c>
      <c r="C188" t="s">
        <v>278</v>
      </c>
      <c r="D188" t="s">
        <v>356</v>
      </c>
      <c r="E188"/>
      <c r="F188">
        <v>79610</v>
      </c>
      <c r="G188"/>
      <c r="H188" s="1">
        <v>11809.64</v>
      </c>
      <c r="I188" s="2">
        <v>5</v>
      </c>
      <c r="J188" s="14">
        <v>0.1</v>
      </c>
      <c r="K188" t="s">
        <v>36</v>
      </c>
      <c r="L188" t="s">
        <v>37</v>
      </c>
      <c r="M188" s="12">
        <v>100</v>
      </c>
      <c r="N188" s="2">
        <f t="shared" si="76"/>
        <v>1200</v>
      </c>
      <c r="O188"/>
      <c r="P188" s="2">
        <f t="shared" si="65"/>
        <v>300</v>
      </c>
      <c r="Q188" s="2">
        <f t="shared" si="66"/>
        <v>1230</v>
      </c>
      <c r="R188" s="2">
        <f t="shared" si="67"/>
        <v>1353.0000000000002</v>
      </c>
      <c r="S188" s="2">
        <f t="shared" si="68"/>
        <v>1488.3000000000004</v>
      </c>
      <c r="T188" s="2">
        <f t="shared" si="69"/>
        <v>1637.1300000000006</v>
      </c>
      <c r="U188" s="2">
        <f t="shared" si="70"/>
        <v>1449.4590000000003</v>
      </c>
      <c r="Z188" s="2">
        <f t="shared" si="62"/>
        <v>7457.889000000001</v>
      </c>
      <c r="AA188" s="2">
        <f t="shared" si="71"/>
        <v>124.29815000000002</v>
      </c>
      <c r="AB188" s="2">
        <f t="shared" si="72"/>
        <v>372.89445000000006</v>
      </c>
      <c r="AC188" s="2">
        <f t="shared" si="73"/>
        <v>3396.919281720001</v>
      </c>
      <c r="AD188" s="2">
        <f t="shared" si="63"/>
        <v>1491.5778000000003</v>
      </c>
      <c r="AE188" s="2">
        <f t="shared" si="64"/>
        <v>1491.5778000000003</v>
      </c>
      <c r="AF188" s="2">
        <f t="shared" si="74"/>
        <v>1491.5778000000003</v>
      </c>
      <c r="AG188" s="2">
        <f t="shared" si="75"/>
        <v>1118.6833500000002</v>
      </c>
      <c r="AH188" s="2">
        <v>0</v>
      </c>
      <c r="AK188"/>
      <c r="AL188"/>
    </row>
    <row r="189" spans="1:38" s="2" customFormat="1" x14ac:dyDescent="0.25">
      <c r="A189"/>
      <c r="B189">
        <v>34</v>
      </c>
      <c r="C189" t="s">
        <v>279</v>
      </c>
      <c r="D189" t="s">
        <v>356</v>
      </c>
      <c r="E189"/>
      <c r="F189">
        <v>79693</v>
      </c>
      <c r="G189"/>
      <c r="H189" s="1">
        <v>1800</v>
      </c>
      <c r="I189" s="2">
        <v>5</v>
      </c>
      <c r="J189" s="14">
        <v>0.1</v>
      </c>
      <c r="K189" t="s">
        <v>36</v>
      </c>
      <c r="L189" t="s">
        <v>37</v>
      </c>
      <c r="M189" s="12">
        <v>75</v>
      </c>
      <c r="N189" s="2">
        <f t="shared" si="76"/>
        <v>900</v>
      </c>
      <c r="O189"/>
      <c r="P189" s="2">
        <f t="shared" si="65"/>
        <v>225</v>
      </c>
      <c r="Q189" s="2">
        <f t="shared" si="66"/>
        <v>922.5</v>
      </c>
      <c r="R189" s="2">
        <f t="shared" si="67"/>
        <v>1014.75</v>
      </c>
      <c r="S189" s="2">
        <f t="shared" si="68"/>
        <v>1116.2250000000001</v>
      </c>
      <c r="T189" s="2">
        <f t="shared" si="69"/>
        <v>1227.8475000000003</v>
      </c>
      <c r="U189" s="2">
        <f t="shared" si="70"/>
        <v>1087.0942500000003</v>
      </c>
      <c r="Z189" s="2">
        <f t="shared" si="62"/>
        <v>5593.4167500000003</v>
      </c>
      <c r="AA189" s="2">
        <f t="shared" si="71"/>
        <v>93.223612500000002</v>
      </c>
      <c r="AB189" s="2">
        <f t="shared" si="72"/>
        <v>279.6708375</v>
      </c>
      <c r="AC189" s="2">
        <f t="shared" si="73"/>
        <v>3396.919281720001</v>
      </c>
      <c r="AD189" s="2">
        <f t="shared" si="63"/>
        <v>1118.68335</v>
      </c>
      <c r="AE189" s="2">
        <f t="shared" si="64"/>
        <v>1118.68335</v>
      </c>
      <c r="AF189" s="2">
        <f t="shared" si="74"/>
        <v>1118.68335</v>
      </c>
      <c r="AG189" s="2">
        <f t="shared" si="75"/>
        <v>839.01251249999996</v>
      </c>
      <c r="AH189" s="2">
        <v>0</v>
      </c>
      <c r="AK189"/>
      <c r="AL189"/>
    </row>
    <row r="190" spans="1:38" s="2" customFormat="1" x14ac:dyDescent="0.25">
      <c r="A190"/>
      <c r="B190">
        <v>34</v>
      </c>
      <c r="C190" t="s">
        <v>280</v>
      </c>
      <c r="D190" t="s">
        <v>356</v>
      </c>
      <c r="E190"/>
      <c r="F190">
        <v>79620</v>
      </c>
      <c r="G190"/>
      <c r="H190" s="1">
        <v>5714.82</v>
      </c>
      <c r="I190" s="2">
        <v>5</v>
      </c>
      <c r="J190" s="14">
        <v>0.1</v>
      </c>
      <c r="K190" t="s">
        <v>36</v>
      </c>
      <c r="L190" t="s">
        <v>37</v>
      </c>
      <c r="M190" s="12">
        <v>50</v>
      </c>
      <c r="N190" s="2">
        <f t="shared" si="76"/>
        <v>600</v>
      </c>
      <c r="O190"/>
      <c r="P190" s="2">
        <f t="shared" si="65"/>
        <v>150</v>
      </c>
      <c r="Q190" s="2">
        <f t="shared" si="66"/>
        <v>615</v>
      </c>
      <c r="R190" s="2">
        <f t="shared" si="67"/>
        <v>676.50000000000011</v>
      </c>
      <c r="S190" s="2">
        <f t="shared" si="68"/>
        <v>744.1500000000002</v>
      </c>
      <c r="T190" s="2">
        <f t="shared" si="69"/>
        <v>818.56500000000028</v>
      </c>
      <c r="U190" s="2">
        <f t="shared" si="70"/>
        <v>724.72950000000014</v>
      </c>
      <c r="Z190" s="2">
        <f t="shared" si="62"/>
        <v>3728.9445000000005</v>
      </c>
      <c r="AA190" s="2">
        <f t="shared" si="71"/>
        <v>62.149075000000011</v>
      </c>
      <c r="AB190" s="2">
        <f t="shared" si="72"/>
        <v>186.44722500000003</v>
      </c>
      <c r="AC190" s="2">
        <f t="shared" si="73"/>
        <v>3396.919281720001</v>
      </c>
      <c r="AD190" s="2">
        <f t="shared" si="63"/>
        <v>745.78890000000013</v>
      </c>
      <c r="AE190" s="2">
        <f t="shared" si="64"/>
        <v>745.78890000000013</v>
      </c>
      <c r="AF190" s="2">
        <f t="shared" si="74"/>
        <v>745.78890000000013</v>
      </c>
      <c r="AG190" s="2">
        <f t="shared" si="75"/>
        <v>559.34167500000012</v>
      </c>
      <c r="AH190" s="2">
        <v>0</v>
      </c>
      <c r="AK190"/>
      <c r="AL190"/>
    </row>
    <row r="191" spans="1:38" s="2" customFormat="1" x14ac:dyDescent="0.25">
      <c r="A191"/>
      <c r="B191">
        <v>28</v>
      </c>
      <c r="C191" t="s">
        <v>281</v>
      </c>
      <c r="D191" t="s">
        <v>356</v>
      </c>
      <c r="E191"/>
      <c r="F191">
        <v>79498</v>
      </c>
      <c r="G191"/>
      <c r="H191" s="1">
        <v>5714.82</v>
      </c>
      <c r="I191" s="2">
        <v>5</v>
      </c>
      <c r="J191" s="14">
        <v>0.1</v>
      </c>
      <c r="K191" t="s">
        <v>36</v>
      </c>
      <c r="L191" t="s">
        <v>37</v>
      </c>
      <c r="M191" s="12">
        <v>50</v>
      </c>
      <c r="N191" s="2">
        <f t="shared" si="76"/>
        <v>600</v>
      </c>
      <c r="O191"/>
      <c r="P191" s="2">
        <f t="shared" si="65"/>
        <v>150</v>
      </c>
      <c r="Q191" s="2">
        <f t="shared" si="66"/>
        <v>615</v>
      </c>
      <c r="R191" s="2">
        <f t="shared" si="67"/>
        <v>676.50000000000011</v>
      </c>
      <c r="S191" s="2">
        <f t="shared" si="68"/>
        <v>744.1500000000002</v>
      </c>
      <c r="T191" s="2">
        <f t="shared" si="69"/>
        <v>818.56500000000028</v>
      </c>
      <c r="U191" s="2">
        <f t="shared" si="70"/>
        <v>724.72950000000014</v>
      </c>
      <c r="Z191" s="2">
        <f t="shared" si="62"/>
        <v>3728.9445000000005</v>
      </c>
      <c r="AA191" s="2">
        <f t="shared" si="71"/>
        <v>62.149075000000011</v>
      </c>
      <c r="AB191" s="2">
        <f t="shared" si="72"/>
        <v>186.44722500000003</v>
      </c>
      <c r="AC191" s="2">
        <f t="shared" si="73"/>
        <v>3396.919281720001</v>
      </c>
      <c r="AD191" s="2">
        <f t="shared" si="63"/>
        <v>745.78890000000013</v>
      </c>
      <c r="AE191" s="2">
        <f t="shared" si="64"/>
        <v>745.78890000000013</v>
      </c>
      <c r="AF191" s="2">
        <f t="shared" si="74"/>
        <v>745.78890000000013</v>
      </c>
      <c r="AG191" s="2">
        <f t="shared" si="75"/>
        <v>559.34167500000012</v>
      </c>
      <c r="AH191" s="2">
        <v>0</v>
      </c>
      <c r="AK191"/>
      <c r="AL191"/>
    </row>
    <row r="192" spans="1:38" s="2" customFormat="1" x14ac:dyDescent="0.25">
      <c r="A192"/>
      <c r="B192">
        <v>48</v>
      </c>
      <c r="C192" t="s">
        <v>282</v>
      </c>
      <c r="D192" t="s">
        <v>356</v>
      </c>
      <c r="E192"/>
      <c r="F192">
        <v>79654</v>
      </c>
      <c r="G192"/>
      <c r="H192" s="1">
        <v>5904.82</v>
      </c>
      <c r="I192" s="2">
        <v>5</v>
      </c>
      <c r="J192" s="14">
        <v>0.1</v>
      </c>
      <c r="K192" t="s">
        <v>36</v>
      </c>
      <c r="L192" t="s">
        <v>37</v>
      </c>
      <c r="M192" s="12">
        <v>50</v>
      </c>
      <c r="N192" s="2">
        <f t="shared" si="76"/>
        <v>600</v>
      </c>
      <c r="O192"/>
      <c r="P192" s="2">
        <f t="shared" si="65"/>
        <v>150</v>
      </c>
      <c r="Q192" s="2">
        <f t="shared" si="66"/>
        <v>615</v>
      </c>
      <c r="R192" s="2">
        <f t="shared" si="67"/>
        <v>676.50000000000011</v>
      </c>
      <c r="S192" s="2">
        <f t="shared" si="68"/>
        <v>744.1500000000002</v>
      </c>
      <c r="T192" s="2">
        <f t="shared" si="69"/>
        <v>818.56500000000028</v>
      </c>
      <c r="U192" s="2">
        <f t="shared" si="70"/>
        <v>724.72950000000014</v>
      </c>
      <c r="Z192" s="2">
        <f t="shared" si="62"/>
        <v>3728.9445000000005</v>
      </c>
      <c r="AA192" s="2">
        <f t="shared" si="71"/>
        <v>62.149075000000011</v>
      </c>
      <c r="AB192" s="2">
        <f t="shared" si="72"/>
        <v>186.44722500000003</v>
      </c>
      <c r="AC192" s="2">
        <f t="shared" si="73"/>
        <v>3396.919281720001</v>
      </c>
      <c r="AD192" s="2">
        <f t="shared" si="63"/>
        <v>745.78890000000013</v>
      </c>
      <c r="AE192" s="2">
        <f t="shared" si="64"/>
        <v>745.78890000000013</v>
      </c>
      <c r="AF192" s="2">
        <f t="shared" si="74"/>
        <v>745.78890000000013</v>
      </c>
      <c r="AG192" s="2">
        <f t="shared" si="75"/>
        <v>559.34167500000012</v>
      </c>
      <c r="AH192" s="2">
        <v>0</v>
      </c>
      <c r="AK192"/>
      <c r="AL192"/>
    </row>
    <row r="193" spans="1:38" s="2" customFormat="1" x14ac:dyDescent="0.25">
      <c r="A193"/>
      <c r="B193">
        <v>47</v>
      </c>
      <c r="C193" t="s">
        <v>283</v>
      </c>
      <c r="D193" t="s">
        <v>356</v>
      </c>
      <c r="E193"/>
      <c r="F193">
        <v>79682</v>
      </c>
      <c r="G193"/>
      <c r="H193" s="1">
        <v>5167.12</v>
      </c>
      <c r="I193" s="2">
        <v>5</v>
      </c>
      <c r="J193" s="14">
        <v>0.1</v>
      </c>
      <c r="K193" t="s">
        <v>36</v>
      </c>
      <c r="L193" t="s">
        <v>37</v>
      </c>
      <c r="M193" s="12">
        <v>47</v>
      </c>
      <c r="N193" s="2">
        <f t="shared" si="76"/>
        <v>564</v>
      </c>
      <c r="O193"/>
      <c r="P193" s="2">
        <f t="shared" si="65"/>
        <v>141</v>
      </c>
      <c r="Q193" s="2">
        <f t="shared" si="66"/>
        <v>578.1</v>
      </c>
      <c r="R193" s="2">
        <f t="shared" si="67"/>
        <v>635.91000000000008</v>
      </c>
      <c r="S193" s="2">
        <f t="shared" si="68"/>
        <v>699.5010000000002</v>
      </c>
      <c r="T193" s="2">
        <f t="shared" si="69"/>
        <v>769.45110000000022</v>
      </c>
      <c r="U193" s="2">
        <f t="shared" si="70"/>
        <v>681.24573000000021</v>
      </c>
      <c r="Z193" s="2">
        <f t="shared" si="62"/>
        <v>3505.2078300000007</v>
      </c>
      <c r="AA193" s="2">
        <f t="shared" si="71"/>
        <v>58.420130500000013</v>
      </c>
      <c r="AB193" s="2">
        <f t="shared" si="72"/>
        <v>175.26039150000003</v>
      </c>
      <c r="AC193" s="2">
        <f t="shared" si="73"/>
        <v>3396.919281720001</v>
      </c>
      <c r="AD193" s="2">
        <f t="shared" si="63"/>
        <v>701.0415660000001</v>
      </c>
      <c r="AE193" s="2">
        <f t="shared" si="64"/>
        <v>701.0415660000001</v>
      </c>
      <c r="AF193" s="2">
        <f t="shared" si="74"/>
        <v>701.0415660000001</v>
      </c>
      <c r="AG193" s="2">
        <f t="shared" si="75"/>
        <v>525.78117450000013</v>
      </c>
      <c r="AH193" s="2">
        <v>0</v>
      </c>
      <c r="AK193"/>
      <c r="AL193"/>
    </row>
    <row r="194" spans="1:38" s="2" customFormat="1" x14ac:dyDescent="0.25">
      <c r="A194"/>
      <c r="B194">
        <v>2</v>
      </c>
      <c r="C194" t="s">
        <v>284</v>
      </c>
      <c r="D194" t="s">
        <v>356</v>
      </c>
      <c r="E194"/>
      <c r="F194">
        <v>79466</v>
      </c>
      <c r="G194"/>
      <c r="H194" s="1">
        <v>5714.82</v>
      </c>
      <c r="I194" s="2">
        <v>5</v>
      </c>
      <c r="J194" s="14">
        <v>0.1</v>
      </c>
      <c r="K194" t="s">
        <v>36</v>
      </c>
      <c r="L194" t="s">
        <v>37</v>
      </c>
      <c r="M194" s="12">
        <v>50</v>
      </c>
      <c r="N194" s="2">
        <f t="shared" si="76"/>
        <v>600</v>
      </c>
      <c r="O194"/>
      <c r="P194" s="2">
        <f t="shared" si="65"/>
        <v>150</v>
      </c>
      <c r="Q194" s="2">
        <f t="shared" si="66"/>
        <v>615</v>
      </c>
      <c r="R194" s="2">
        <f t="shared" si="67"/>
        <v>676.50000000000011</v>
      </c>
      <c r="S194" s="2">
        <f t="shared" si="68"/>
        <v>744.1500000000002</v>
      </c>
      <c r="T194" s="2">
        <f t="shared" si="69"/>
        <v>818.56500000000028</v>
      </c>
      <c r="U194" s="2">
        <f t="shared" si="70"/>
        <v>724.72950000000014</v>
      </c>
      <c r="Z194" s="2">
        <f t="shared" si="62"/>
        <v>3728.9445000000005</v>
      </c>
      <c r="AA194" s="2">
        <f t="shared" si="71"/>
        <v>62.149075000000011</v>
      </c>
      <c r="AB194" s="2">
        <f t="shared" si="72"/>
        <v>186.44722500000003</v>
      </c>
      <c r="AC194" s="2">
        <f t="shared" si="73"/>
        <v>3396.919281720001</v>
      </c>
      <c r="AD194" s="2">
        <f t="shared" si="63"/>
        <v>745.78890000000013</v>
      </c>
      <c r="AE194" s="2">
        <f t="shared" si="64"/>
        <v>745.78890000000013</v>
      </c>
      <c r="AF194" s="2">
        <f t="shared" si="74"/>
        <v>745.78890000000013</v>
      </c>
      <c r="AG194" s="2">
        <f t="shared" si="75"/>
        <v>559.34167500000012</v>
      </c>
      <c r="AH194" s="2">
        <v>0</v>
      </c>
      <c r="AK194"/>
      <c r="AL194"/>
    </row>
    <row r="195" spans="1:38" s="2" customFormat="1" x14ac:dyDescent="0.25">
      <c r="A195"/>
      <c r="B195">
        <v>62</v>
      </c>
      <c r="C195" t="s">
        <v>285</v>
      </c>
      <c r="D195" t="s">
        <v>356</v>
      </c>
      <c r="E195"/>
      <c r="F195">
        <v>79465</v>
      </c>
      <c r="G195"/>
      <c r="H195" s="1">
        <v>1800</v>
      </c>
      <c r="I195" s="2">
        <v>5</v>
      </c>
      <c r="J195" s="14">
        <v>0.1</v>
      </c>
      <c r="K195" t="s">
        <v>36</v>
      </c>
      <c r="L195" t="s">
        <v>37</v>
      </c>
      <c r="M195" s="12">
        <v>100</v>
      </c>
      <c r="N195" s="2">
        <f t="shared" si="76"/>
        <v>1200</v>
      </c>
      <c r="O195"/>
      <c r="P195" s="2">
        <f t="shared" si="65"/>
        <v>300</v>
      </c>
      <c r="Q195" s="2">
        <f t="shared" si="66"/>
        <v>1230</v>
      </c>
      <c r="R195" s="2">
        <f t="shared" si="67"/>
        <v>1353.0000000000002</v>
      </c>
      <c r="S195" s="2">
        <f t="shared" si="68"/>
        <v>1488.3000000000004</v>
      </c>
      <c r="T195" s="2">
        <f t="shared" si="69"/>
        <v>1637.1300000000006</v>
      </c>
      <c r="U195" s="2">
        <f t="shared" si="70"/>
        <v>1449.4590000000003</v>
      </c>
      <c r="Z195" s="2">
        <f t="shared" si="62"/>
        <v>7457.889000000001</v>
      </c>
      <c r="AA195" s="2">
        <f t="shared" si="71"/>
        <v>124.29815000000002</v>
      </c>
      <c r="AB195" s="2">
        <f t="shared" si="72"/>
        <v>372.89445000000006</v>
      </c>
      <c r="AC195" s="2">
        <f t="shared" si="73"/>
        <v>3396.919281720001</v>
      </c>
      <c r="AD195" s="2">
        <f t="shared" si="63"/>
        <v>1491.5778000000003</v>
      </c>
      <c r="AE195" s="2">
        <f t="shared" si="64"/>
        <v>1491.5778000000003</v>
      </c>
      <c r="AF195" s="2">
        <f t="shared" si="74"/>
        <v>1491.5778000000003</v>
      </c>
      <c r="AG195" s="2">
        <f t="shared" si="75"/>
        <v>1118.6833500000002</v>
      </c>
      <c r="AH195" s="2">
        <v>0</v>
      </c>
      <c r="AK195"/>
      <c r="AL195"/>
    </row>
    <row r="196" spans="1:38" s="2" customFormat="1" x14ac:dyDescent="0.25">
      <c r="A196"/>
      <c r="B196">
        <v>61</v>
      </c>
      <c r="C196" t="s">
        <v>286</v>
      </c>
      <c r="D196" t="s">
        <v>356</v>
      </c>
      <c r="E196"/>
      <c r="F196">
        <v>79519</v>
      </c>
      <c r="G196"/>
      <c r="H196" s="1">
        <v>11809.64</v>
      </c>
      <c r="I196" s="2">
        <v>5</v>
      </c>
      <c r="J196" s="14">
        <v>0.1</v>
      </c>
      <c r="K196" t="s">
        <v>36</v>
      </c>
      <c r="L196" t="s">
        <v>37</v>
      </c>
      <c r="M196" s="12">
        <v>100</v>
      </c>
      <c r="N196" s="2">
        <f t="shared" si="76"/>
        <v>1200</v>
      </c>
      <c r="O196"/>
      <c r="P196" s="2">
        <f t="shared" si="65"/>
        <v>300</v>
      </c>
      <c r="Q196" s="2">
        <f t="shared" si="66"/>
        <v>1230</v>
      </c>
      <c r="R196" s="2">
        <f t="shared" si="67"/>
        <v>1353.0000000000002</v>
      </c>
      <c r="S196" s="2">
        <f t="shared" si="68"/>
        <v>1488.3000000000004</v>
      </c>
      <c r="T196" s="2">
        <f t="shared" si="69"/>
        <v>1637.1300000000006</v>
      </c>
      <c r="U196" s="2">
        <f t="shared" si="70"/>
        <v>1449.4590000000003</v>
      </c>
      <c r="Z196" s="2">
        <f t="shared" si="62"/>
        <v>7457.889000000001</v>
      </c>
      <c r="AA196" s="2">
        <f t="shared" si="71"/>
        <v>124.29815000000002</v>
      </c>
      <c r="AB196" s="2">
        <f t="shared" si="72"/>
        <v>372.89445000000006</v>
      </c>
      <c r="AC196" s="2">
        <f t="shared" si="73"/>
        <v>3396.919281720001</v>
      </c>
      <c r="AD196" s="2">
        <f t="shared" si="63"/>
        <v>1491.5778000000003</v>
      </c>
      <c r="AE196" s="2">
        <f t="shared" si="64"/>
        <v>1491.5778000000003</v>
      </c>
      <c r="AF196" s="2">
        <f t="shared" si="74"/>
        <v>1491.5778000000003</v>
      </c>
      <c r="AG196" s="2">
        <f t="shared" si="75"/>
        <v>1118.6833500000002</v>
      </c>
      <c r="AH196" s="2">
        <v>0</v>
      </c>
      <c r="AK196"/>
      <c r="AL196"/>
    </row>
    <row r="197" spans="1:38" s="2" customFormat="1" x14ac:dyDescent="0.25">
      <c r="A197"/>
      <c r="B197">
        <v>55</v>
      </c>
      <c r="C197" t="s">
        <v>287</v>
      </c>
      <c r="D197" t="s">
        <v>356</v>
      </c>
      <c r="E197"/>
      <c r="F197">
        <v>79737</v>
      </c>
      <c r="G197"/>
      <c r="H197" s="1">
        <v>1800</v>
      </c>
      <c r="I197" s="2">
        <v>5</v>
      </c>
      <c r="J197" s="14">
        <v>0.1</v>
      </c>
      <c r="K197" t="s">
        <v>36</v>
      </c>
      <c r="L197" t="s">
        <v>37</v>
      </c>
      <c r="M197" s="12">
        <v>100</v>
      </c>
      <c r="N197" s="2">
        <f t="shared" si="76"/>
        <v>1200</v>
      </c>
      <c r="O197"/>
      <c r="P197" s="2">
        <f t="shared" si="65"/>
        <v>300</v>
      </c>
      <c r="Q197" s="2">
        <f t="shared" si="66"/>
        <v>1230</v>
      </c>
      <c r="R197" s="2">
        <f t="shared" si="67"/>
        <v>1353.0000000000002</v>
      </c>
      <c r="S197" s="2">
        <f t="shared" si="68"/>
        <v>1488.3000000000004</v>
      </c>
      <c r="T197" s="2">
        <f t="shared" si="69"/>
        <v>1637.1300000000006</v>
      </c>
      <c r="U197" s="2">
        <f t="shared" si="70"/>
        <v>1449.4590000000003</v>
      </c>
      <c r="Z197" s="2">
        <f t="shared" si="62"/>
        <v>7457.889000000001</v>
      </c>
      <c r="AA197" s="2">
        <f t="shared" si="71"/>
        <v>124.29815000000002</v>
      </c>
      <c r="AB197" s="2">
        <f t="shared" si="72"/>
        <v>372.89445000000006</v>
      </c>
      <c r="AC197" s="2">
        <f t="shared" si="73"/>
        <v>3396.919281720001</v>
      </c>
      <c r="AD197" s="2">
        <f t="shared" si="63"/>
        <v>1491.5778000000003</v>
      </c>
      <c r="AE197" s="2">
        <f t="shared" si="64"/>
        <v>1491.5778000000003</v>
      </c>
      <c r="AF197" s="2">
        <f t="shared" si="74"/>
        <v>1491.5778000000003</v>
      </c>
      <c r="AG197" s="2">
        <f t="shared" si="75"/>
        <v>1118.6833500000002</v>
      </c>
      <c r="AH197" s="2">
        <v>0</v>
      </c>
      <c r="AK197"/>
      <c r="AL197"/>
    </row>
    <row r="198" spans="1:38" s="2" customFormat="1" x14ac:dyDescent="0.25">
      <c r="A198"/>
      <c r="B198">
        <v>45</v>
      </c>
      <c r="C198" t="s">
        <v>288</v>
      </c>
      <c r="D198" t="s">
        <v>356</v>
      </c>
      <c r="E198"/>
      <c r="F198">
        <v>79473</v>
      </c>
      <c r="G198"/>
      <c r="H198" s="1">
        <v>1800</v>
      </c>
      <c r="I198" s="2">
        <v>5</v>
      </c>
      <c r="J198" s="14">
        <v>0.1</v>
      </c>
      <c r="K198" t="s">
        <v>36</v>
      </c>
      <c r="L198" t="s">
        <v>37</v>
      </c>
      <c r="M198" s="12">
        <v>50</v>
      </c>
      <c r="N198" s="2">
        <f t="shared" si="76"/>
        <v>600</v>
      </c>
      <c r="O198"/>
      <c r="P198" s="2">
        <f t="shared" si="65"/>
        <v>150</v>
      </c>
      <c r="Q198" s="2">
        <f t="shared" si="66"/>
        <v>615</v>
      </c>
      <c r="R198" s="2">
        <f t="shared" si="67"/>
        <v>676.50000000000011</v>
      </c>
      <c r="S198" s="2">
        <f t="shared" si="68"/>
        <v>744.1500000000002</v>
      </c>
      <c r="T198" s="2">
        <f t="shared" si="69"/>
        <v>818.56500000000028</v>
      </c>
      <c r="U198" s="2">
        <f t="shared" si="70"/>
        <v>724.72950000000014</v>
      </c>
      <c r="Z198" s="2">
        <f t="shared" si="62"/>
        <v>3728.9445000000005</v>
      </c>
      <c r="AA198" s="2">
        <f t="shared" si="71"/>
        <v>62.149075000000011</v>
      </c>
      <c r="AB198" s="2">
        <f t="shared" si="72"/>
        <v>186.44722500000003</v>
      </c>
      <c r="AC198" s="2">
        <f t="shared" si="73"/>
        <v>3396.919281720001</v>
      </c>
      <c r="AD198" s="2">
        <f t="shared" si="63"/>
        <v>745.78890000000013</v>
      </c>
      <c r="AE198" s="2">
        <f t="shared" si="64"/>
        <v>745.78890000000013</v>
      </c>
      <c r="AF198" s="2">
        <f t="shared" si="74"/>
        <v>745.78890000000013</v>
      </c>
      <c r="AG198" s="2">
        <f t="shared" si="75"/>
        <v>559.34167500000012</v>
      </c>
      <c r="AH198" s="2">
        <v>0</v>
      </c>
      <c r="AK198"/>
      <c r="AL198"/>
    </row>
    <row r="199" spans="1:38" s="2" customFormat="1" x14ac:dyDescent="0.25">
      <c r="A199"/>
      <c r="B199">
        <v>54</v>
      </c>
      <c r="C199" t="s">
        <v>289</v>
      </c>
      <c r="D199" t="s">
        <v>356</v>
      </c>
      <c r="E199"/>
      <c r="F199">
        <v>79520</v>
      </c>
      <c r="G199"/>
      <c r="H199" s="1">
        <v>4214.6000000000004</v>
      </c>
      <c r="I199" s="2">
        <v>5</v>
      </c>
      <c r="J199" s="14">
        <v>0.1</v>
      </c>
      <c r="K199" t="s">
        <v>36</v>
      </c>
      <c r="L199" t="s">
        <v>37</v>
      </c>
      <c r="M199" s="12">
        <v>50</v>
      </c>
      <c r="N199" s="2">
        <f t="shared" si="76"/>
        <v>600</v>
      </c>
      <c r="O199"/>
      <c r="P199" s="2">
        <f t="shared" si="65"/>
        <v>150</v>
      </c>
      <c r="Q199" s="2">
        <f t="shared" si="66"/>
        <v>615</v>
      </c>
      <c r="R199" s="2">
        <f t="shared" si="67"/>
        <v>676.50000000000011</v>
      </c>
      <c r="S199" s="2">
        <f t="shared" si="68"/>
        <v>744.1500000000002</v>
      </c>
      <c r="T199" s="2">
        <f t="shared" si="69"/>
        <v>818.56500000000028</v>
      </c>
      <c r="U199" s="2">
        <f t="shared" si="70"/>
        <v>724.72950000000014</v>
      </c>
      <c r="Z199" s="2">
        <f t="shared" si="62"/>
        <v>3728.9445000000005</v>
      </c>
      <c r="AA199" s="2">
        <f t="shared" si="71"/>
        <v>62.149075000000011</v>
      </c>
      <c r="AB199" s="2">
        <f t="shared" si="72"/>
        <v>186.44722500000003</v>
      </c>
      <c r="AC199" s="2">
        <f t="shared" si="73"/>
        <v>3396.919281720001</v>
      </c>
      <c r="AD199" s="2">
        <f t="shared" si="63"/>
        <v>745.78890000000013</v>
      </c>
      <c r="AE199" s="2">
        <f t="shared" si="64"/>
        <v>745.78890000000013</v>
      </c>
      <c r="AF199" s="2">
        <f t="shared" si="74"/>
        <v>745.78890000000013</v>
      </c>
      <c r="AG199" s="2">
        <f t="shared" si="75"/>
        <v>559.34167500000012</v>
      </c>
      <c r="AH199" s="2">
        <v>0</v>
      </c>
      <c r="AK199"/>
      <c r="AL199"/>
    </row>
    <row r="200" spans="1:38" s="2" customFormat="1" x14ac:dyDescent="0.25">
      <c r="A200"/>
      <c r="B200">
        <v>6</v>
      </c>
      <c r="C200" t="s">
        <v>290</v>
      </c>
      <c r="D200" t="s">
        <v>356</v>
      </c>
      <c r="E200"/>
      <c r="F200">
        <v>79713</v>
      </c>
      <c r="G200"/>
      <c r="H200" s="1">
        <v>13738.91</v>
      </c>
      <c r="I200" s="2">
        <v>5</v>
      </c>
      <c r="J200" s="14">
        <v>0.1</v>
      </c>
      <c r="K200" t="s">
        <v>36</v>
      </c>
      <c r="L200" t="s">
        <v>37</v>
      </c>
      <c r="M200" s="12">
        <v>150</v>
      </c>
      <c r="N200" s="2">
        <f t="shared" si="76"/>
        <v>1800</v>
      </c>
      <c r="O200"/>
      <c r="P200" s="2">
        <f t="shared" si="65"/>
        <v>450</v>
      </c>
      <c r="Q200" s="2">
        <f t="shared" si="66"/>
        <v>1845</v>
      </c>
      <c r="R200" s="2">
        <f t="shared" si="67"/>
        <v>2029.5</v>
      </c>
      <c r="S200" s="2">
        <f t="shared" si="68"/>
        <v>2232.4500000000003</v>
      </c>
      <c r="T200" s="2">
        <f t="shared" si="69"/>
        <v>2455.6950000000006</v>
      </c>
      <c r="U200" s="2">
        <f t="shared" si="70"/>
        <v>2174.1885000000007</v>
      </c>
      <c r="Z200" s="2">
        <f t="shared" si="62"/>
        <v>11186.833500000001</v>
      </c>
      <c r="AA200" s="2">
        <f t="shared" si="71"/>
        <v>186.447225</v>
      </c>
      <c r="AB200" s="2">
        <f t="shared" si="72"/>
        <v>559.34167500000001</v>
      </c>
      <c r="AC200" s="2">
        <f t="shared" si="73"/>
        <v>3396.919281720001</v>
      </c>
      <c r="AD200" s="2">
        <f t="shared" si="63"/>
        <v>2237.3667</v>
      </c>
      <c r="AE200" s="2">
        <f t="shared" si="64"/>
        <v>2237.3667</v>
      </c>
      <c r="AF200" s="2">
        <f t="shared" si="74"/>
        <v>2237.3667</v>
      </c>
      <c r="AG200" s="2">
        <f t="shared" si="75"/>
        <v>1678.0250249999999</v>
      </c>
      <c r="AH200" s="2">
        <v>0</v>
      </c>
      <c r="AK200"/>
      <c r="AL200"/>
    </row>
    <row r="201" spans="1:38" s="2" customFormat="1" x14ac:dyDescent="0.25">
      <c r="A201"/>
      <c r="B201">
        <v>76</v>
      </c>
      <c r="C201" t="s">
        <v>291</v>
      </c>
      <c r="D201" t="s">
        <v>356</v>
      </c>
      <c r="E201"/>
      <c r="F201">
        <v>79628</v>
      </c>
      <c r="G201"/>
      <c r="H201" s="1">
        <v>11621.14</v>
      </c>
      <c r="I201" s="2">
        <v>5</v>
      </c>
      <c r="J201" s="14">
        <v>0.1</v>
      </c>
      <c r="K201" t="s">
        <v>36</v>
      </c>
      <c r="L201" t="s">
        <v>37</v>
      </c>
      <c r="M201" s="12">
        <v>100</v>
      </c>
      <c r="N201" s="2">
        <f t="shared" si="76"/>
        <v>1200</v>
      </c>
      <c r="O201"/>
      <c r="P201" s="2">
        <f t="shared" si="65"/>
        <v>300</v>
      </c>
      <c r="Q201" s="2">
        <f t="shared" si="66"/>
        <v>1230</v>
      </c>
      <c r="R201" s="2">
        <f t="shared" si="67"/>
        <v>1353.0000000000002</v>
      </c>
      <c r="S201" s="2">
        <f t="shared" si="68"/>
        <v>1488.3000000000004</v>
      </c>
      <c r="T201" s="2">
        <f t="shared" si="69"/>
        <v>1637.1300000000006</v>
      </c>
      <c r="U201" s="2">
        <f t="shared" si="70"/>
        <v>1449.4590000000003</v>
      </c>
      <c r="Z201" s="2">
        <f t="shared" si="62"/>
        <v>7457.889000000001</v>
      </c>
      <c r="AA201" s="2">
        <f t="shared" si="71"/>
        <v>124.29815000000002</v>
      </c>
      <c r="AB201" s="2">
        <f t="shared" si="72"/>
        <v>372.89445000000006</v>
      </c>
      <c r="AC201" s="2">
        <f t="shared" si="73"/>
        <v>3396.919281720001</v>
      </c>
      <c r="AD201" s="2">
        <f t="shared" si="63"/>
        <v>1491.5778000000003</v>
      </c>
      <c r="AE201" s="2">
        <f t="shared" si="64"/>
        <v>1491.5778000000003</v>
      </c>
      <c r="AF201" s="2">
        <f t="shared" si="74"/>
        <v>1491.5778000000003</v>
      </c>
      <c r="AG201" s="2">
        <f t="shared" si="75"/>
        <v>1118.6833500000002</v>
      </c>
      <c r="AH201" s="2">
        <v>0</v>
      </c>
      <c r="AK201"/>
      <c r="AL201"/>
    </row>
    <row r="202" spans="1:38" s="2" customFormat="1" x14ac:dyDescent="0.25">
      <c r="A202"/>
      <c r="B202">
        <v>57</v>
      </c>
      <c r="C202" t="s">
        <v>292</v>
      </c>
      <c r="D202" t="s">
        <v>356</v>
      </c>
      <c r="E202"/>
      <c r="F202">
        <v>79680</v>
      </c>
      <c r="G202"/>
      <c r="H202" s="1">
        <v>5904.82</v>
      </c>
      <c r="I202" s="2">
        <v>5</v>
      </c>
      <c r="J202" s="14">
        <v>0.1</v>
      </c>
      <c r="K202" t="s">
        <v>36</v>
      </c>
      <c r="L202" t="s">
        <v>37</v>
      </c>
      <c r="M202" s="12">
        <v>50</v>
      </c>
      <c r="N202" s="2">
        <f t="shared" si="76"/>
        <v>600</v>
      </c>
      <c r="O202"/>
      <c r="P202" s="2">
        <f t="shared" si="65"/>
        <v>150</v>
      </c>
      <c r="Q202" s="2">
        <f t="shared" si="66"/>
        <v>615</v>
      </c>
      <c r="R202" s="2">
        <f t="shared" si="67"/>
        <v>676.50000000000011</v>
      </c>
      <c r="S202" s="2">
        <f t="shared" si="68"/>
        <v>744.1500000000002</v>
      </c>
      <c r="T202" s="2">
        <f t="shared" si="69"/>
        <v>818.56500000000028</v>
      </c>
      <c r="U202" s="2">
        <f t="shared" si="70"/>
        <v>724.72950000000014</v>
      </c>
      <c r="Z202" s="2">
        <f t="shared" si="62"/>
        <v>3728.9445000000005</v>
      </c>
      <c r="AA202" s="2">
        <f t="shared" si="71"/>
        <v>62.149075000000011</v>
      </c>
      <c r="AB202" s="2">
        <f t="shared" si="72"/>
        <v>186.44722500000003</v>
      </c>
      <c r="AC202" s="2">
        <f t="shared" si="73"/>
        <v>3396.919281720001</v>
      </c>
      <c r="AD202" s="2">
        <f t="shared" si="63"/>
        <v>745.78890000000013</v>
      </c>
      <c r="AE202" s="2">
        <f t="shared" si="64"/>
        <v>745.78890000000013</v>
      </c>
      <c r="AF202" s="2">
        <f t="shared" si="74"/>
        <v>745.78890000000013</v>
      </c>
      <c r="AG202" s="2">
        <f t="shared" si="75"/>
        <v>559.34167500000012</v>
      </c>
      <c r="AH202" s="2">
        <v>0</v>
      </c>
      <c r="AK202"/>
      <c r="AL202"/>
    </row>
    <row r="203" spans="1:38" s="2" customFormat="1" x14ac:dyDescent="0.25">
      <c r="A203"/>
      <c r="B203">
        <v>44</v>
      </c>
      <c r="C203" t="s">
        <v>293</v>
      </c>
      <c r="D203" t="s">
        <v>356</v>
      </c>
      <c r="E203"/>
      <c r="F203">
        <v>79595</v>
      </c>
      <c r="G203"/>
      <c r="H203" s="1">
        <v>4654.49</v>
      </c>
      <c r="I203" s="2">
        <v>5</v>
      </c>
      <c r="J203" s="14">
        <v>0.1</v>
      </c>
      <c r="K203" t="s">
        <v>36</v>
      </c>
      <c r="L203" t="s">
        <v>37</v>
      </c>
      <c r="M203" s="12">
        <v>50</v>
      </c>
      <c r="N203" s="2">
        <f t="shared" si="76"/>
        <v>600</v>
      </c>
      <c r="O203"/>
      <c r="P203" s="2">
        <f t="shared" si="65"/>
        <v>150</v>
      </c>
      <c r="Q203" s="2">
        <f t="shared" si="66"/>
        <v>615</v>
      </c>
      <c r="R203" s="2">
        <f t="shared" si="67"/>
        <v>676.50000000000011</v>
      </c>
      <c r="S203" s="2">
        <f t="shared" si="68"/>
        <v>744.1500000000002</v>
      </c>
      <c r="T203" s="2">
        <f t="shared" si="69"/>
        <v>818.56500000000028</v>
      </c>
      <c r="U203" s="2">
        <f t="shared" si="70"/>
        <v>724.72950000000014</v>
      </c>
      <c r="Z203" s="2">
        <f t="shared" si="62"/>
        <v>3728.9445000000005</v>
      </c>
      <c r="AA203" s="2">
        <f t="shared" si="71"/>
        <v>62.149075000000011</v>
      </c>
      <c r="AB203" s="2">
        <f t="shared" si="72"/>
        <v>186.44722500000003</v>
      </c>
      <c r="AC203" s="2">
        <f t="shared" si="73"/>
        <v>3396.919281720001</v>
      </c>
      <c r="AD203" s="2">
        <f t="shared" si="63"/>
        <v>745.78890000000013</v>
      </c>
      <c r="AE203" s="2">
        <f t="shared" si="64"/>
        <v>745.78890000000013</v>
      </c>
      <c r="AF203" s="2">
        <f t="shared" si="74"/>
        <v>745.78890000000013</v>
      </c>
      <c r="AG203" s="2">
        <f t="shared" si="75"/>
        <v>559.34167500000012</v>
      </c>
      <c r="AH203" s="2">
        <v>0</v>
      </c>
      <c r="AK203"/>
      <c r="AL203"/>
    </row>
    <row r="204" spans="1:38" s="2" customFormat="1" x14ac:dyDescent="0.25">
      <c r="A204"/>
      <c r="B204">
        <v>33</v>
      </c>
      <c r="C204" t="s">
        <v>294</v>
      </c>
      <c r="D204" t="s">
        <v>356</v>
      </c>
      <c r="E204"/>
      <c r="F204">
        <v>79606</v>
      </c>
      <c r="G204"/>
      <c r="H204" s="1">
        <v>1800</v>
      </c>
      <c r="I204" s="2">
        <v>5</v>
      </c>
      <c r="J204" s="14">
        <v>0.1</v>
      </c>
      <c r="K204" t="s">
        <v>36</v>
      </c>
      <c r="L204" t="s">
        <v>37</v>
      </c>
      <c r="M204" s="12">
        <v>100</v>
      </c>
      <c r="N204" s="2">
        <f t="shared" si="76"/>
        <v>1200</v>
      </c>
      <c r="O204"/>
      <c r="P204" s="2">
        <f t="shared" si="65"/>
        <v>300</v>
      </c>
      <c r="Q204" s="2">
        <f t="shared" si="66"/>
        <v>1230</v>
      </c>
      <c r="R204" s="2">
        <f t="shared" si="67"/>
        <v>1353.0000000000002</v>
      </c>
      <c r="S204" s="2">
        <f t="shared" si="68"/>
        <v>1488.3000000000004</v>
      </c>
      <c r="T204" s="2">
        <f t="shared" si="69"/>
        <v>1637.1300000000006</v>
      </c>
      <c r="U204" s="2">
        <f t="shared" si="70"/>
        <v>1449.4590000000003</v>
      </c>
      <c r="Z204" s="2">
        <f t="shared" si="62"/>
        <v>7457.889000000001</v>
      </c>
      <c r="AA204" s="2">
        <f t="shared" si="71"/>
        <v>124.29815000000002</v>
      </c>
      <c r="AB204" s="2">
        <f t="shared" si="72"/>
        <v>372.89445000000006</v>
      </c>
      <c r="AC204" s="2">
        <f t="shared" si="73"/>
        <v>3396.919281720001</v>
      </c>
      <c r="AD204" s="2">
        <f t="shared" si="63"/>
        <v>1491.5778000000003</v>
      </c>
      <c r="AE204" s="2">
        <f t="shared" si="64"/>
        <v>1491.5778000000003</v>
      </c>
      <c r="AF204" s="2">
        <f t="shared" si="74"/>
        <v>1491.5778000000003</v>
      </c>
      <c r="AG204" s="2">
        <f t="shared" si="75"/>
        <v>1118.6833500000002</v>
      </c>
      <c r="AH204" s="2">
        <v>0</v>
      </c>
      <c r="AK204"/>
      <c r="AL204"/>
    </row>
    <row r="205" spans="1:38" s="2" customFormat="1" x14ac:dyDescent="0.25">
      <c r="A205"/>
      <c r="B205">
        <v>83</v>
      </c>
      <c r="C205" t="s">
        <v>295</v>
      </c>
      <c r="D205" t="s">
        <v>356</v>
      </c>
      <c r="E205"/>
      <c r="F205">
        <v>79591</v>
      </c>
      <c r="G205"/>
      <c r="H205" s="1">
        <v>10515.58</v>
      </c>
      <c r="I205" s="2">
        <v>5</v>
      </c>
      <c r="J205" s="14">
        <v>0.1</v>
      </c>
      <c r="K205" t="s">
        <v>36</v>
      </c>
      <c r="L205" t="s">
        <v>37</v>
      </c>
      <c r="M205" s="12">
        <v>100</v>
      </c>
      <c r="N205" s="2">
        <f t="shared" si="76"/>
        <v>1200</v>
      </c>
      <c r="O205"/>
      <c r="P205" s="2">
        <f t="shared" si="65"/>
        <v>300</v>
      </c>
      <c r="Q205" s="2">
        <f t="shared" si="66"/>
        <v>1230</v>
      </c>
      <c r="R205" s="2">
        <f t="shared" si="67"/>
        <v>1353.0000000000002</v>
      </c>
      <c r="S205" s="2">
        <f t="shared" si="68"/>
        <v>1488.3000000000004</v>
      </c>
      <c r="T205" s="2">
        <f t="shared" si="69"/>
        <v>1637.1300000000006</v>
      </c>
      <c r="U205" s="2">
        <f t="shared" si="70"/>
        <v>1449.4590000000003</v>
      </c>
      <c r="Z205" s="2">
        <f t="shared" si="62"/>
        <v>7457.889000000001</v>
      </c>
      <c r="AA205" s="2">
        <f t="shared" si="71"/>
        <v>124.29815000000002</v>
      </c>
      <c r="AB205" s="2">
        <f t="shared" si="72"/>
        <v>372.89445000000006</v>
      </c>
      <c r="AC205" s="2">
        <f t="shared" si="73"/>
        <v>3396.919281720001</v>
      </c>
      <c r="AD205" s="2">
        <f t="shared" si="63"/>
        <v>1491.5778000000003</v>
      </c>
      <c r="AE205" s="2">
        <f t="shared" si="64"/>
        <v>1491.5778000000003</v>
      </c>
      <c r="AF205" s="2">
        <f t="shared" si="74"/>
        <v>1491.5778000000003</v>
      </c>
      <c r="AG205" s="2">
        <f t="shared" si="75"/>
        <v>1118.6833500000002</v>
      </c>
      <c r="AH205" s="2">
        <v>0</v>
      </c>
      <c r="AK205"/>
      <c r="AL205"/>
    </row>
    <row r="206" spans="1:38" s="2" customFormat="1" x14ac:dyDescent="0.25">
      <c r="A206"/>
      <c r="B206">
        <v>2</v>
      </c>
      <c r="C206" t="s">
        <v>296</v>
      </c>
      <c r="D206" t="s">
        <v>356</v>
      </c>
      <c r="E206"/>
      <c r="F206">
        <v>79543</v>
      </c>
      <c r="G206"/>
      <c r="H206" s="1">
        <v>5624.48</v>
      </c>
      <c r="I206" s="2">
        <v>5</v>
      </c>
      <c r="J206" s="14">
        <v>0.1</v>
      </c>
      <c r="K206" t="s">
        <v>36</v>
      </c>
      <c r="L206" t="s">
        <v>37</v>
      </c>
      <c r="M206" s="12">
        <v>50</v>
      </c>
      <c r="N206" s="2">
        <f t="shared" si="76"/>
        <v>600</v>
      </c>
      <c r="O206"/>
      <c r="P206" s="2">
        <f t="shared" si="65"/>
        <v>150</v>
      </c>
      <c r="Q206" s="2">
        <f t="shared" si="66"/>
        <v>615</v>
      </c>
      <c r="R206" s="2">
        <f t="shared" si="67"/>
        <v>676.50000000000011</v>
      </c>
      <c r="S206" s="2">
        <f t="shared" si="68"/>
        <v>744.1500000000002</v>
      </c>
      <c r="T206" s="2">
        <f t="shared" si="69"/>
        <v>818.56500000000028</v>
      </c>
      <c r="U206" s="2">
        <f t="shared" si="70"/>
        <v>724.72950000000014</v>
      </c>
      <c r="Z206" s="2">
        <f t="shared" si="62"/>
        <v>3728.9445000000005</v>
      </c>
      <c r="AA206" s="2">
        <f t="shared" si="71"/>
        <v>62.149075000000011</v>
      </c>
      <c r="AB206" s="2">
        <f t="shared" si="72"/>
        <v>186.44722500000003</v>
      </c>
      <c r="AC206" s="2">
        <f t="shared" si="73"/>
        <v>3396.919281720001</v>
      </c>
      <c r="AD206" s="2">
        <f t="shared" si="63"/>
        <v>745.78890000000013</v>
      </c>
      <c r="AE206" s="2">
        <f t="shared" si="64"/>
        <v>745.78890000000013</v>
      </c>
      <c r="AF206" s="2">
        <f t="shared" si="74"/>
        <v>745.78890000000013</v>
      </c>
      <c r="AG206" s="2">
        <f t="shared" si="75"/>
        <v>559.34167500000012</v>
      </c>
      <c r="AH206" s="2">
        <v>0</v>
      </c>
      <c r="AK206"/>
      <c r="AL206"/>
    </row>
    <row r="207" spans="1:38" s="2" customFormat="1" x14ac:dyDescent="0.25">
      <c r="A207"/>
      <c r="B207" t="s">
        <v>297</v>
      </c>
      <c r="C207" t="s">
        <v>298</v>
      </c>
      <c r="D207" t="s">
        <v>356</v>
      </c>
      <c r="E207"/>
      <c r="F207">
        <v>79514</v>
      </c>
      <c r="G207"/>
      <c r="H207" s="1">
        <v>4824.6499999999996</v>
      </c>
      <c r="I207" s="2">
        <v>5</v>
      </c>
      <c r="J207" s="14">
        <v>0.1</v>
      </c>
      <c r="K207" t="s">
        <v>36</v>
      </c>
      <c r="L207" t="s">
        <v>37</v>
      </c>
      <c r="M207" s="12">
        <v>50</v>
      </c>
      <c r="N207" s="2">
        <f t="shared" si="76"/>
        <v>600</v>
      </c>
      <c r="O207"/>
      <c r="P207" s="2">
        <f t="shared" si="65"/>
        <v>150</v>
      </c>
      <c r="Q207" s="2">
        <f t="shared" si="66"/>
        <v>615</v>
      </c>
      <c r="R207" s="2">
        <f t="shared" si="67"/>
        <v>676.50000000000011</v>
      </c>
      <c r="S207" s="2">
        <f t="shared" si="68"/>
        <v>744.1500000000002</v>
      </c>
      <c r="T207" s="2">
        <f t="shared" si="69"/>
        <v>818.56500000000028</v>
      </c>
      <c r="U207" s="2">
        <f t="shared" si="70"/>
        <v>724.72950000000014</v>
      </c>
      <c r="Z207" s="2">
        <f t="shared" si="62"/>
        <v>3728.9445000000005</v>
      </c>
      <c r="AA207" s="2">
        <f t="shared" si="71"/>
        <v>62.149075000000011</v>
      </c>
      <c r="AB207" s="2">
        <f t="shared" si="72"/>
        <v>186.44722500000003</v>
      </c>
      <c r="AC207" s="2">
        <f t="shared" si="73"/>
        <v>3396.919281720001</v>
      </c>
      <c r="AD207" s="2">
        <f t="shared" si="63"/>
        <v>745.78890000000013</v>
      </c>
      <c r="AE207" s="2">
        <f t="shared" si="64"/>
        <v>745.78890000000013</v>
      </c>
      <c r="AF207" s="2">
        <f t="shared" si="74"/>
        <v>745.78890000000013</v>
      </c>
      <c r="AG207" s="2">
        <f t="shared" si="75"/>
        <v>559.34167500000012</v>
      </c>
      <c r="AH207" s="2">
        <v>0</v>
      </c>
      <c r="AK207"/>
      <c r="AL207"/>
    </row>
    <row r="208" spans="1:38" s="2" customFormat="1" x14ac:dyDescent="0.25">
      <c r="A208"/>
      <c r="B208">
        <v>58</v>
      </c>
      <c r="C208" t="s">
        <v>299</v>
      </c>
      <c r="D208" t="s">
        <v>356</v>
      </c>
      <c r="E208"/>
      <c r="F208">
        <v>79482</v>
      </c>
      <c r="G208"/>
      <c r="H208" s="1">
        <v>6944.74</v>
      </c>
      <c r="I208" s="2">
        <v>5</v>
      </c>
      <c r="J208" s="14">
        <v>0.1</v>
      </c>
      <c r="K208" t="s">
        <v>36</v>
      </c>
      <c r="L208" t="s">
        <v>37</v>
      </c>
      <c r="M208" s="12">
        <v>100</v>
      </c>
      <c r="N208" s="2">
        <f t="shared" si="76"/>
        <v>1200</v>
      </c>
      <c r="O208"/>
      <c r="P208" s="2">
        <f t="shared" si="65"/>
        <v>300</v>
      </c>
      <c r="Q208" s="2">
        <f t="shared" si="66"/>
        <v>1230</v>
      </c>
      <c r="R208" s="2">
        <f t="shared" si="67"/>
        <v>1353.0000000000002</v>
      </c>
      <c r="S208" s="2">
        <f t="shared" si="68"/>
        <v>1488.3000000000004</v>
      </c>
      <c r="T208" s="2">
        <f t="shared" si="69"/>
        <v>1637.1300000000006</v>
      </c>
      <c r="U208" s="2">
        <f t="shared" si="70"/>
        <v>1449.4590000000003</v>
      </c>
      <c r="Z208" s="2">
        <f t="shared" si="62"/>
        <v>7457.889000000001</v>
      </c>
      <c r="AA208" s="2">
        <f t="shared" si="71"/>
        <v>124.29815000000002</v>
      </c>
      <c r="AB208" s="2">
        <f t="shared" si="72"/>
        <v>372.89445000000006</v>
      </c>
      <c r="AC208" s="2">
        <f t="shared" si="73"/>
        <v>3396.919281720001</v>
      </c>
      <c r="AD208" s="2">
        <f t="shared" si="63"/>
        <v>1491.5778000000003</v>
      </c>
      <c r="AE208" s="2">
        <f t="shared" si="64"/>
        <v>1491.5778000000003</v>
      </c>
      <c r="AF208" s="2">
        <f t="shared" si="74"/>
        <v>1491.5778000000003</v>
      </c>
      <c r="AG208" s="2">
        <f t="shared" si="75"/>
        <v>1118.6833500000002</v>
      </c>
      <c r="AH208" s="2">
        <v>0</v>
      </c>
      <c r="AK208"/>
      <c r="AL208"/>
    </row>
    <row r="209" spans="1:38" s="2" customFormat="1" x14ac:dyDescent="0.25">
      <c r="A209"/>
      <c r="B209">
        <v>64</v>
      </c>
      <c r="C209" t="s">
        <v>300</v>
      </c>
      <c r="D209" t="s">
        <v>356</v>
      </c>
      <c r="E209"/>
      <c r="F209">
        <v>79528</v>
      </c>
      <c r="G209"/>
      <c r="H209" s="1">
        <v>9249.1</v>
      </c>
      <c r="I209" s="2">
        <v>5</v>
      </c>
      <c r="J209" s="14">
        <v>0.1</v>
      </c>
      <c r="K209" t="s">
        <v>36</v>
      </c>
      <c r="L209" t="s">
        <v>37</v>
      </c>
      <c r="M209" s="12">
        <v>100</v>
      </c>
      <c r="N209" s="2">
        <f t="shared" si="76"/>
        <v>1200</v>
      </c>
      <c r="O209"/>
      <c r="P209" s="2">
        <f t="shared" si="65"/>
        <v>300</v>
      </c>
      <c r="Q209" s="2">
        <f t="shared" si="66"/>
        <v>1230</v>
      </c>
      <c r="R209" s="2">
        <f t="shared" si="67"/>
        <v>1353.0000000000002</v>
      </c>
      <c r="S209" s="2">
        <f t="shared" si="68"/>
        <v>1488.3000000000004</v>
      </c>
      <c r="T209" s="2">
        <f t="shared" si="69"/>
        <v>1637.1300000000006</v>
      </c>
      <c r="U209" s="2">
        <f t="shared" si="70"/>
        <v>1449.4590000000003</v>
      </c>
      <c r="Z209" s="2">
        <f t="shared" si="62"/>
        <v>7457.889000000001</v>
      </c>
      <c r="AA209" s="2">
        <f t="shared" si="71"/>
        <v>124.29815000000002</v>
      </c>
      <c r="AB209" s="2">
        <f t="shared" si="72"/>
        <v>372.89445000000006</v>
      </c>
      <c r="AC209" s="2">
        <f t="shared" si="73"/>
        <v>3396.919281720001</v>
      </c>
      <c r="AD209" s="2">
        <f t="shared" si="63"/>
        <v>1491.5778000000003</v>
      </c>
      <c r="AE209" s="2">
        <f t="shared" si="64"/>
        <v>1491.5778000000003</v>
      </c>
      <c r="AF209" s="2">
        <f t="shared" si="74"/>
        <v>1491.5778000000003</v>
      </c>
      <c r="AG209" s="2">
        <f t="shared" si="75"/>
        <v>1118.6833500000002</v>
      </c>
      <c r="AH209" s="2">
        <v>0</v>
      </c>
      <c r="AK209"/>
      <c r="AL209"/>
    </row>
    <row r="210" spans="1:38" s="2" customFormat="1" x14ac:dyDescent="0.25">
      <c r="A210"/>
      <c r="B210">
        <v>15</v>
      </c>
      <c r="C210" t="s">
        <v>301</v>
      </c>
      <c r="D210" t="s">
        <v>356</v>
      </c>
      <c r="E210"/>
      <c r="F210">
        <v>79617</v>
      </c>
      <c r="G210"/>
      <c r="H210" s="1">
        <v>1800</v>
      </c>
      <c r="I210" s="2">
        <v>5</v>
      </c>
      <c r="J210" s="14">
        <v>0.1</v>
      </c>
      <c r="K210" t="s">
        <v>36</v>
      </c>
      <c r="L210" t="s">
        <v>37</v>
      </c>
      <c r="M210" s="12">
        <v>50</v>
      </c>
      <c r="N210" s="2">
        <f t="shared" si="76"/>
        <v>600</v>
      </c>
      <c r="O210"/>
      <c r="P210" s="2">
        <f t="shared" si="65"/>
        <v>150</v>
      </c>
      <c r="Q210" s="2">
        <f t="shared" si="66"/>
        <v>615</v>
      </c>
      <c r="R210" s="2">
        <f t="shared" si="67"/>
        <v>676.50000000000011</v>
      </c>
      <c r="S210" s="2">
        <f t="shared" si="68"/>
        <v>744.1500000000002</v>
      </c>
      <c r="T210" s="2">
        <f t="shared" si="69"/>
        <v>818.56500000000028</v>
      </c>
      <c r="U210" s="2">
        <f t="shared" si="70"/>
        <v>724.72950000000014</v>
      </c>
      <c r="Z210" s="2">
        <f t="shared" si="62"/>
        <v>3728.9445000000005</v>
      </c>
      <c r="AA210" s="2">
        <f t="shared" si="71"/>
        <v>62.149075000000011</v>
      </c>
      <c r="AB210" s="2">
        <f t="shared" si="72"/>
        <v>186.44722500000003</v>
      </c>
      <c r="AC210" s="2">
        <f t="shared" si="73"/>
        <v>3396.919281720001</v>
      </c>
      <c r="AD210" s="2">
        <f t="shared" si="63"/>
        <v>745.78890000000013</v>
      </c>
      <c r="AE210" s="2">
        <f t="shared" si="64"/>
        <v>745.78890000000013</v>
      </c>
      <c r="AF210" s="2">
        <f t="shared" si="74"/>
        <v>745.78890000000013</v>
      </c>
      <c r="AG210" s="2">
        <f t="shared" si="75"/>
        <v>559.34167500000012</v>
      </c>
      <c r="AH210" s="2">
        <v>0</v>
      </c>
      <c r="AK210"/>
      <c r="AL210"/>
    </row>
    <row r="211" spans="1:38" s="2" customFormat="1" x14ac:dyDescent="0.25">
      <c r="A211"/>
      <c r="B211">
        <v>57</v>
      </c>
      <c r="C211" t="s">
        <v>302</v>
      </c>
      <c r="D211" t="s">
        <v>356</v>
      </c>
      <c r="E211"/>
      <c r="F211">
        <v>79673</v>
      </c>
      <c r="G211"/>
      <c r="H211" s="1">
        <v>1800</v>
      </c>
      <c r="I211" s="2">
        <v>5</v>
      </c>
      <c r="J211" s="14">
        <v>0.1</v>
      </c>
      <c r="K211" t="s">
        <v>36</v>
      </c>
      <c r="L211" t="s">
        <v>37</v>
      </c>
      <c r="M211" s="12">
        <v>50</v>
      </c>
      <c r="N211" s="2">
        <f t="shared" si="76"/>
        <v>600</v>
      </c>
      <c r="O211"/>
      <c r="P211" s="2">
        <f t="shared" si="65"/>
        <v>150</v>
      </c>
      <c r="Q211" s="2">
        <f t="shared" si="66"/>
        <v>615</v>
      </c>
      <c r="R211" s="2">
        <f t="shared" si="67"/>
        <v>676.50000000000011</v>
      </c>
      <c r="S211" s="2">
        <f t="shared" si="68"/>
        <v>744.1500000000002</v>
      </c>
      <c r="T211" s="2">
        <f t="shared" si="69"/>
        <v>818.56500000000028</v>
      </c>
      <c r="U211" s="2">
        <f t="shared" si="70"/>
        <v>724.72950000000014</v>
      </c>
      <c r="Z211" s="2">
        <f t="shared" si="62"/>
        <v>3728.9445000000005</v>
      </c>
      <c r="AA211" s="2">
        <f t="shared" si="71"/>
        <v>62.149075000000011</v>
      </c>
      <c r="AB211" s="2">
        <f t="shared" si="72"/>
        <v>186.44722500000003</v>
      </c>
      <c r="AC211" s="2">
        <f t="shared" si="73"/>
        <v>3396.919281720001</v>
      </c>
      <c r="AD211" s="2">
        <f t="shared" si="63"/>
        <v>745.78890000000013</v>
      </c>
      <c r="AE211" s="2">
        <f t="shared" si="64"/>
        <v>745.78890000000013</v>
      </c>
      <c r="AF211" s="2">
        <f t="shared" si="74"/>
        <v>745.78890000000013</v>
      </c>
      <c r="AG211" s="2">
        <f t="shared" si="75"/>
        <v>559.34167500000012</v>
      </c>
      <c r="AH211" s="2">
        <v>0</v>
      </c>
      <c r="AK211"/>
      <c r="AL211"/>
    </row>
    <row r="212" spans="1:38" s="2" customFormat="1" x14ac:dyDescent="0.25">
      <c r="A212"/>
      <c r="B212">
        <v>48</v>
      </c>
      <c r="C212" t="s">
        <v>303</v>
      </c>
      <c r="D212" t="s">
        <v>356</v>
      </c>
      <c r="E212"/>
      <c r="F212">
        <v>79548</v>
      </c>
      <c r="G212"/>
      <c r="H212" s="1">
        <v>4858.49</v>
      </c>
      <c r="I212" s="2">
        <v>5</v>
      </c>
      <c r="J212" s="14">
        <v>0.1</v>
      </c>
      <c r="K212" t="s">
        <v>36</v>
      </c>
      <c r="L212" t="s">
        <v>37</v>
      </c>
      <c r="M212" s="12">
        <v>50</v>
      </c>
      <c r="N212" s="2">
        <f t="shared" si="76"/>
        <v>600</v>
      </c>
      <c r="O212"/>
      <c r="P212" s="2">
        <f t="shared" si="65"/>
        <v>150</v>
      </c>
      <c r="Q212" s="2">
        <f t="shared" si="66"/>
        <v>615</v>
      </c>
      <c r="R212" s="2">
        <f t="shared" si="67"/>
        <v>676.50000000000011</v>
      </c>
      <c r="S212" s="2">
        <f t="shared" si="68"/>
        <v>744.1500000000002</v>
      </c>
      <c r="T212" s="2">
        <f t="shared" si="69"/>
        <v>818.56500000000028</v>
      </c>
      <c r="U212" s="2">
        <f t="shared" si="70"/>
        <v>724.72950000000014</v>
      </c>
      <c r="Z212" s="2">
        <f t="shared" si="62"/>
        <v>3728.9445000000005</v>
      </c>
      <c r="AA212" s="2">
        <f t="shared" si="71"/>
        <v>62.149075000000011</v>
      </c>
      <c r="AB212" s="2">
        <f t="shared" si="72"/>
        <v>186.44722500000003</v>
      </c>
      <c r="AC212" s="2">
        <f t="shared" si="73"/>
        <v>3396.919281720001</v>
      </c>
      <c r="AD212" s="2">
        <f t="shared" si="63"/>
        <v>745.78890000000013</v>
      </c>
      <c r="AE212" s="2">
        <f t="shared" si="64"/>
        <v>745.78890000000013</v>
      </c>
      <c r="AF212" s="2">
        <f t="shared" si="74"/>
        <v>745.78890000000013</v>
      </c>
      <c r="AG212" s="2">
        <f t="shared" si="75"/>
        <v>559.34167500000012</v>
      </c>
      <c r="AH212" s="2">
        <v>0</v>
      </c>
      <c r="AK212"/>
      <c r="AL212"/>
    </row>
    <row r="213" spans="1:38" s="2" customFormat="1" x14ac:dyDescent="0.25">
      <c r="A213"/>
      <c r="B213">
        <v>15</v>
      </c>
      <c r="C213" t="s">
        <v>304</v>
      </c>
      <c r="D213" t="s">
        <v>356</v>
      </c>
      <c r="E213"/>
      <c r="F213">
        <v>79811</v>
      </c>
      <c r="G213"/>
      <c r="H213" s="1">
        <v>0</v>
      </c>
      <c r="I213" s="2">
        <v>5</v>
      </c>
      <c r="J213" s="14">
        <v>0.1</v>
      </c>
      <c r="K213" t="s">
        <v>36</v>
      </c>
      <c r="L213" t="s">
        <v>37</v>
      </c>
      <c r="M213" s="12">
        <v>1900</v>
      </c>
      <c r="N213" s="2">
        <f t="shared" si="76"/>
        <v>22800</v>
      </c>
      <c r="O213"/>
      <c r="P213" s="2">
        <f t="shared" si="65"/>
        <v>5700</v>
      </c>
      <c r="Q213" s="2">
        <f t="shared" si="66"/>
        <v>23370</v>
      </c>
      <c r="R213" s="2">
        <f t="shared" si="67"/>
        <v>25707</v>
      </c>
      <c r="S213" s="2">
        <f t="shared" si="68"/>
        <v>28277.700000000004</v>
      </c>
      <c r="T213" s="2">
        <f t="shared" si="69"/>
        <v>31105.470000000008</v>
      </c>
      <c r="U213" s="2">
        <f t="shared" si="70"/>
        <v>27539.721000000009</v>
      </c>
      <c r="Z213" s="2">
        <f t="shared" si="62"/>
        <v>141699.89100000003</v>
      </c>
      <c r="AA213" s="2">
        <f t="shared" si="71"/>
        <v>2361.6648500000006</v>
      </c>
      <c r="AB213" s="2">
        <f t="shared" si="72"/>
        <v>7084.9945500000013</v>
      </c>
      <c r="AC213" s="2">
        <f t="shared" si="73"/>
        <v>3396.919281720001</v>
      </c>
      <c r="AD213" s="2">
        <f t="shared" si="63"/>
        <v>28339.978200000005</v>
      </c>
      <c r="AE213" s="2">
        <f t="shared" si="64"/>
        <v>28339.978200000005</v>
      </c>
      <c r="AF213" s="2">
        <f t="shared" si="74"/>
        <v>28339.978200000005</v>
      </c>
      <c r="AG213" s="2">
        <f t="shared" si="75"/>
        <v>21254.983650000006</v>
      </c>
      <c r="AH213" s="2">
        <v>0</v>
      </c>
      <c r="AK213"/>
      <c r="AL213"/>
    </row>
    <row r="214" spans="1:38" s="2" customFormat="1" x14ac:dyDescent="0.25">
      <c r="A214"/>
      <c r="B214">
        <v>29</v>
      </c>
      <c r="C214" t="s">
        <v>305</v>
      </c>
      <c r="D214" t="s">
        <v>356</v>
      </c>
      <c r="E214"/>
      <c r="F214">
        <v>79594</v>
      </c>
      <c r="G214"/>
      <c r="H214" s="1">
        <v>4038.79</v>
      </c>
      <c r="I214" s="2">
        <v>5</v>
      </c>
      <c r="J214" s="14">
        <v>0.1</v>
      </c>
      <c r="K214" t="s">
        <v>36</v>
      </c>
      <c r="L214" t="s">
        <v>37</v>
      </c>
      <c r="M214" s="12">
        <v>50</v>
      </c>
      <c r="N214" s="2">
        <f t="shared" si="76"/>
        <v>600</v>
      </c>
      <c r="O214"/>
      <c r="P214" s="2">
        <f t="shared" si="65"/>
        <v>150</v>
      </c>
      <c r="Q214" s="2">
        <f t="shared" si="66"/>
        <v>615</v>
      </c>
      <c r="R214" s="2">
        <f t="shared" si="67"/>
        <v>676.50000000000011</v>
      </c>
      <c r="S214" s="2">
        <f t="shared" si="68"/>
        <v>744.1500000000002</v>
      </c>
      <c r="T214" s="2">
        <f t="shared" si="69"/>
        <v>818.56500000000028</v>
      </c>
      <c r="U214" s="2">
        <f t="shared" si="70"/>
        <v>724.72950000000014</v>
      </c>
      <c r="Z214" s="2">
        <f t="shared" si="62"/>
        <v>3728.9445000000005</v>
      </c>
      <c r="AA214" s="2">
        <f t="shared" si="71"/>
        <v>62.149075000000011</v>
      </c>
      <c r="AB214" s="2">
        <f t="shared" si="72"/>
        <v>186.44722500000003</v>
      </c>
      <c r="AC214" s="2">
        <f t="shared" si="73"/>
        <v>3396.919281720001</v>
      </c>
      <c r="AD214" s="2">
        <f t="shared" si="63"/>
        <v>745.78890000000013</v>
      </c>
      <c r="AE214" s="2">
        <f t="shared" si="64"/>
        <v>745.78890000000013</v>
      </c>
      <c r="AF214" s="2">
        <f t="shared" si="74"/>
        <v>745.78890000000013</v>
      </c>
      <c r="AG214" s="2">
        <f t="shared" si="75"/>
        <v>559.34167500000012</v>
      </c>
      <c r="AH214" s="2">
        <v>0</v>
      </c>
      <c r="AK214"/>
      <c r="AL214"/>
    </row>
    <row r="215" spans="1:38" s="2" customFormat="1" x14ac:dyDescent="0.25">
      <c r="A215"/>
      <c r="B215">
        <v>4</v>
      </c>
      <c r="C215" t="s">
        <v>306</v>
      </c>
      <c r="D215" t="s">
        <v>356</v>
      </c>
      <c r="E215"/>
      <c r="F215">
        <v>79601</v>
      </c>
      <c r="G215"/>
      <c r="H215" s="1">
        <v>5077.95</v>
      </c>
      <c r="I215" s="2">
        <v>5</v>
      </c>
      <c r="J215" s="14">
        <v>0.1</v>
      </c>
      <c r="K215" t="s">
        <v>36</v>
      </c>
      <c r="L215" t="s">
        <v>37</v>
      </c>
      <c r="M215" s="12">
        <v>50</v>
      </c>
      <c r="N215" s="2">
        <f t="shared" si="76"/>
        <v>600</v>
      </c>
      <c r="O215"/>
      <c r="P215" s="2">
        <f t="shared" si="65"/>
        <v>150</v>
      </c>
      <c r="Q215" s="2">
        <f t="shared" si="66"/>
        <v>615</v>
      </c>
      <c r="R215" s="2">
        <f t="shared" si="67"/>
        <v>676.50000000000011</v>
      </c>
      <c r="S215" s="2">
        <f t="shared" si="68"/>
        <v>744.1500000000002</v>
      </c>
      <c r="T215" s="2">
        <f t="shared" si="69"/>
        <v>818.56500000000028</v>
      </c>
      <c r="U215" s="2">
        <f t="shared" si="70"/>
        <v>724.72950000000014</v>
      </c>
      <c r="Z215" s="2">
        <f t="shared" si="62"/>
        <v>3728.9445000000005</v>
      </c>
      <c r="AA215" s="2">
        <f t="shared" si="71"/>
        <v>62.149075000000011</v>
      </c>
      <c r="AB215" s="2">
        <f t="shared" si="72"/>
        <v>186.44722500000003</v>
      </c>
      <c r="AC215" s="2">
        <f t="shared" si="73"/>
        <v>3396.919281720001</v>
      </c>
      <c r="AD215" s="2">
        <f t="shared" si="63"/>
        <v>745.78890000000013</v>
      </c>
      <c r="AE215" s="2">
        <f t="shared" si="64"/>
        <v>745.78890000000013</v>
      </c>
      <c r="AF215" s="2">
        <f t="shared" si="74"/>
        <v>745.78890000000013</v>
      </c>
      <c r="AG215" s="2">
        <f t="shared" si="75"/>
        <v>559.34167500000012</v>
      </c>
      <c r="AH215" s="2">
        <v>0</v>
      </c>
      <c r="AK215"/>
      <c r="AL215"/>
    </row>
    <row r="216" spans="1:38" s="2" customFormat="1" x14ac:dyDescent="0.25">
      <c r="A216"/>
      <c r="B216">
        <v>56</v>
      </c>
      <c r="C216" t="s">
        <v>307</v>
      </c>
      <c r="D216" t="s">
        <v>356</v>
      </c>
      <c r="E216"/>
      <c r="F216">
        <v>79647</v>
      </c>
      <c r="G216"/>
      <c r="H216" s="1">
        <v>1800</v>
      </c>
      <c r="I216" s="2">
        <v>5</v>
      </c>
      <c r="J216" s="14">
        <v>0.1</v>
      </c>
      <c r="K216" t="s">
        <v>36</v>
      </c>
      <c r="L216" t="s">
        <v>37</v>
      </c>
      <c r="M216" s="12">
        <v>50</v>
      </c>
      <c r="N216" s="2">
        <f t="shared" si="76"/>
        <v>600</v>
      </c>
      <c r="O216"/>
      <c r="P216" s="2">
        <f t="shared" si="65"/>
        <v>150</v>
      </c>
      <c r="Q216" s="2">
        <f t="shared" si="66"/>
        <v>615</v>
      </c>
      <c r="R216" s="2">
        <f t="shared" si="67"/>
        <v>676.50000000000011</v>
      </c>
      <c r="S216" s="2">
        <f t="shared" si="68"/>
        <v>744.1500000000002</v>
      </c>
      <c r="T216" s="2">
        <f t="shared" si="69"/>
        <v>818.56500000000028</v>
      </c>
      <c r="U216" s="2">
        <f t="shared" si="70"/>
        <v>724.72950000000014</v>
      </c>
      <c r="Z216" s="2">
        <f t="shared" si="62"/>
        <v>3728.9445000000005</v>
      </c>
      <c r="AA216" s="2">
        <f t="shared" si="71"/>
        <v>62.149075000000011</v>
      </c>
      <c r="AB216" s="2">
        <f t="shared" si="72"/>
        <v>186.44722500000003</v>
      </c>
      <c r="AC216" s="2">
        <f t="shared" si="73"/>
        <v>3396.919281720001</v>
      </c>
      <c r="AD216" s="2">
        <f t="shared" si="63"/>
        <v>745.78890000000013</v>
      </c>
      <c r="AE216" s="2">
        <f t="shared" si="64"/>
        <v>745.78890000000013</v>
      </c>
      <c r="AF216" s="2">
        <f t="shared" si="74"/>
        <v>745.78890000000013</v>
      </c>
      <c r="AG216" s="2">
        <f t="shared" si="75"/>
        <v>559.34167500000012</v>
      </c>
      <c r="AH216" s="2">
        <v>0</v>
      </c>
      <c r="AK216"/>
      <c r="AL216"/>
    </row>
    <row r="217" spans="1:38" s="2" customFormat="1" x14ac:dyDescent="0.25">
      <c r="A217"/>
      <c r="B217">
        <v>80</v>
      </c>
      <c r="C217" t="s">
        <v>308</v>
      </c>
      <c r="D217" t="s">
        <v>356</v>
      </c>
      <c r="E217"/>
      <c r="F217">
        <v>79475</v>
      </c>
      <c r="G217"/>
      <c r="H217" s="1">
        <v>1800</v>
      </c>
      <c r="I217" s="2">
        <v>5</v>
      </c>
      <c r="J217" s="14">
        <v>0.1</v>
      </c>
      <c r="K217" t="s">
        <v>36</v>
      </c>
      <c r="L217" t="s">
        <v>37</v>
      </c>
      <c r="M217" s="12">
        <v>50</v>
      </c>
      <c r="N217" s="2">
        <f t="shared" si="76"/>
        <v>600</v>
      </c>
      <c r="O217"/>
      <c r="P217" s="2">
        <f t="shared" si="65"/>
        <v>150</v>
      </c>
      <c r="Q217" s="2">
        <f t="shared" si="66"/>
        <v>615</v>
      </c>
      <c r="R217" s="2">
        <f t="shared" si="67"/>
        <v>676.50000000000011</v>
      </c>
      <c r="S217" s="2">
        <f t="shared" si="68"/>
        <v>744.1500000000002</v>
      </c>
      <c r="T217" s="2">
        <f t="shared" si="69"/>
        <v>818.56500000000028</v>
      </c>
      <c r="U217" s="2">
        <f t="shared" si="70"/>
        <v>724.72950000000014</v>
      </c>
      <c r="Z217" s="2">
        <f t="shared" si="62"/>
        <v>3728.9445000000005</v>
      </c>
      <c r="AA217" s="2">
        <f t="shared" si="71"/>
        <v>62.149075000000011</v>
      </c>
      <c r="AB217" s="2">
        <f t="shared" si="72"/>
        <v>186.44722500000003</v>
      </c>
      <c r="AC217" s="2">
        <f t="shared" si="73"/>
        <v>3396.919281720001</v>
      </c>
      <c r="AD217" s="2">
        <f t="shared" si="63"/>
        <v>745.78890000000013</v>
      </c>
      <c r="AE217" s="2">
        <f t="shared" si="64"/>
        <v>745.78890000000013</v>
      </c>
      <c r="AF217" s="2">
        <f t="shared" si="74"/>
        <v>745.78890000000013</v>
      </c>
      <c r="AG217" s="2">
        <f t="shared" si="75"/>
        <v>559.34167500000012</v>
      </c>
      <c r="AH217" s="2">
        <v>0</v>
      </c>
      <c r="AK217"/>
      <c r="AL217"/>
    </row>
    <row r="218" spans="1:38" s="2" customFormat="1" x14ac:dyDescent="0.25">
      <c r="A218"/>
      <c r="B218">
        <v>18</v>
      </c>
      <c r="C218" t="s">
        <v>309</v>
      </c>
      <c r="D218" t="s">
        <v>356</v>
      </c>
      <c r="E218"/>
      <c r="F218">
        <v>79484</v>
      </c>
      <c r="G218"/>
      <c r="H218" s="1">
        <v>4925.1099999999997</v>
      </c>
      <c r="I218" s="2">
        <v>5</v>
      </c>
      <c r="J218" s="14">
        <v>0.1</v>
      </c>
      <c r="K218" t="s">
        <v>36</v>
      </c>
      <c r="L218" t="s">
        <v>37</v>
      </c>
      <c r="M218" s="12">
        <v>50</v>
      </c>
      <c r="N218" s="2">
        <f t="shared" si="76"/>
        <v>600</v>
      </c>
      <c r="O218"/>
      <c r="P218" s="2">
        <f t="shared" si="65"/>
        <v>150</v>
      </c>
      <c r="Q218" s="2">
        <f t="shared" si="66"/>
        <v>615</v>
      </c>
      <c r="R218" s="2">
        <f t="shared" si="67"/>
        <v>676.50000000000011</v>
      </c>
      <c r="S218" s="2">
        <f t="shared" si="68"/>
        <v>744.1500000000002</v>
      </c>
      <c r="T218" s="2">
        <f t="shared" si="69"/>
        <v>818.56500000000028</v>
      </c>
      <c r="U218" s="2">
        <f t="shared" si="70"/>
        <v>724.72950000000014</v>
      </c>
      <c r="Z218" s="2">
        <f t="shared" si="62"/>
        <v>3728.9445000000005</v>
      </c>
      <c r="AA218" s="2">
        <f t="shared" si="71"/>
        <v>62.149075000000011</v>
      </c>
      <c r="AB218" s="2">
        <f t="shared" si="72"/>
        <v>186.44722500000003</v>
      </c>
      <c r="AC218" s="2">
        <f t="shared" si="73"/>
        <v>3396.919281720001</v>
      </c>
      <c r="AD218" s="2">
        <f t="shared" si="63"/>
        <v>745.78890000000013</v>
      </c>
      <c r="AE218" s="2">
        <f t="shared" si="64"/>
        <v>745.78890000000013</v>
      </c>
      <c r="AF218" s="2">
        <f t="shared" si="74"/>
        <v>745.78890000000013</v>
      </c>
      <c r="AG218" s="2">
        <f t="shared" si="75"/>
        <v>559.34167500000012</v>
      </c>
      <c r="AH218" s="2">
        <v>0</v>
      </c>
      <c r="AK218"/>
      <c r="AL218"/>
    </row>
    <row r="219" spans="1:38" s="2" customFormat="1" x14ac:dyDescent="0.25">
      <c r="A219"/>
      <c r="B219">
        <v>39</v>
      </c>
      <c r="C219" t="s">
        <v>310</v>
      </c>
      <c r="D219" t="s">
        <v>356</v>
      </c>
      <c r="E219"/>
      <c r="F219">
        <v>79527</v>
      </c>
      <c r="G219"/>
      <c r="H219" s="1">
        <v>5440.17</v>
      </c>
      <c r="I219" s="2">
        <v>5</v>
      </c>
      <c r="J219" s="14">
        <v>0.1</v>
      </c>
      <c r="K219" t="s">
        <v>36</v>
      </c>
      <c r="L219" t="s">
        <v>37</v>
      </c>
      <c r="M219" s="12">
        <v>50</v>
      </c>
      <c r="N219" s="2">
        <f t="shared" si="76"/>
        <v>600</v>
      </c>
      <c r="O219"/>
      <c r="P219" s="2">
        <f t="shared" si="65"/>
        <v>150</v>
      </c>
      <c r="Q219" s="2">
        <f t="shared" si="66"/>
        <v>615</v>
      </c>
      <c r="R219" s="2">
        <f t="shared" si="67"/>
        <v>676.50000000000011</v>
      </c>
      <c r="S219" s="2">
        <f t="shared" si="68"/>
        <v>744.1500000000002</v>
      </c>
      <c r="T219" s="2">
        <f t="shared" si="69"/>
        <v>818.56500000000028</v>
      </c>
      <c r="U219" s="2">
        <f t="shared" si="70"/>
        <v>724.72950000000014</v>
      </c>
      <c r="Z219" s="2">
        <f t="shared" si="62"/>
        <v>3728.9445000000005</v>
      </c>
      <c r="AA219" s="2">
        <f t="shared" si="71"/>
        <v>62.149075000000011</v>
      </c>
      <c r="AB219" s="2">
        <f t="shared" si="72"/>
        <v>186.44722500000003</v>
      </c>
      <c r="AC219" s="2">
        <f t="shared" si="73"/>
        <v>3396.919281720001</v>
      </c>
      <c r="AD219" s="2">
        <f t="shared" si="63"/>
        <v>745.78890000000013</v>
      </c>
      <c r="AE219" s="2">
        <f t="shared" si="64"/>
        <v>745.78890000000013</v>
      </c>
      <c r="AF219" s="2">
        <f t="shared" si="74"/>
        <v>745.78890000000013</v>
      </c>
      <c r="AG219" s="2">
        <f t="shared" si="75"/>
        <v>559.34167500000012</v>
      </c>
      <c r="AH219" s="2">
        <v>0</v>
      </c>
      <c r="AK219"/>
      <c r="AL219"/>
    </row>
    <row r="220" spans="1:38" s="2" customFormat="1" x14ac:dyDescent="0.25">
      <c r="A220"/>
      <c r="B220">
        <v>78</v>
      </c>
      <c r="C220" t="s">
        <v>311</v>
      </c>
      <c r="D220" t="s">
        <v>356</v>
      </c>
      <c r="E220"/>
      <c r="F220">
        <v>79665</v>
      </c>
      <c r="G220"/>
      <c r="H220" s="1">
        <v>4055.15</v>
      </c>
      <c r="I220" s="2">
        <v>5</v>
      </c>
      <c r="J220" s="14">
        <v>0.1</v>
      </c>
      <c r="K220" t="s">
        <v>36</v>
      </c>
      <c r="L220" t="s">
        <v>37</v>
      </c>
      <c r="M220" s="12">
        <v>50</v>
      </c>
      <c r="N220" s="2">
        <f t="shared" si="76"/>
        <v>600</v>
      </c>
      <c r="O220"/>
      <c r="P220" s="2">
        <f t="shared" si="65"/>
        <v>150</v>
      </c>
      <c r="Q220" s="2">
        <f t="shared" si="66"/>
        <v>615</v>
      </c>
      <c r="R220" s="2">
        <f t="shared" si="67"/>
        <v>676.50000000000011</v>
      </c>
      <c r="S220" s="2">
        <f t="shared" si="68"/>
        <v>744.1500000000002</v>
      </c>
      <c r="T220" s="2">
        <f t="shared" si="69"/>
        <v>818.56500000000028</v>
      </c>
      <c r="U220" s="2">
        <f t="shared" si="70"/>
        <v>724.72950000000014</v>
      </c>
      <c r="Z220" s="2">
        <f t="shared" si="62"/>
        <v>3728.9445000000005</v>
      </c>
      <c r="AA220" s="2">
        <f t="shared" si="71"/>
        <v>62.149075000000011</v>
      </c>
      <c r="AB220" s="2">
        <f t="shared" si="72"/>
        <v>186.44722500000003</v>
      </c>
      <c r="AC220" s="2">
        <f t="shared" si="73"/>
        <v>3396.919281720001</v>
      </c>
      <c r="AD220" s="2">
        <f t="shared" si="63"/>
        <v>745.78890000000013</v>
      </c>
      <c r="AE220" s="2">
        <f t="shared" si="64"/>
        <v>745.78890000000013</v>
      </c>
      <c r="AF220" s="2">
        <f t="shared" si="74"/>
        <v>745.78890000000013</v>
      </c>
      <c r="AG220" s="2">
        <f t="shared" si="75"/>
        <v>559.34167500000012</v>
      </c>
      <c r="AH220" s="2">
        <v>0</v>
      </c>
      <c r="AK220"/>
      <c r="AL220"/>
    </row>
    <row r="221" spans="1:38" s="2" customFormat="1" x14ac:dyDescent="0.25">
      <c r="A221"/>
      <c r="B221">
        <v>59</v>
      </c>
      <c r="C221" t="s">
        <v>312</v>
      </c>
      <c r="D221" t="s">
        <v>356</v>
      </c>
      <c r="E221"/>
      <c r="F221">
        <v>79608</v>
      </c>
      <c r="G221"/>
      <c r="H221" s="1">
        <v>1800</v>
      </c>
      <c r="I221" s="2">
        <v>5</v>
      </c>
      <c r="J221" s="14">
        <v>0.1</v>
      </c>
      <c r="K221" t="s">
        <v>36</v>
      </c>
      <c r="L221" t="s">
        <v>37</v>
      </c>
      <c r="M221" s="12">
        <v>100</v>
      </c>
      <c r="N221" s="2">
        <f t="shared" si="76"/>
        <v>1200</v>
      </c>
      <c r="O221"/>
      <c r="P221" s="2">
        <f t="shared" si="65"/>
        <v>300</v>
      </c>
      <c r="Q221" s="2">
        <f t="shared" si="66"/>
        <v>1230</v>
      </c>
      <c r="R221" s="2">
        <f t="shared" si="67"/>
        <v>1353.0000000000002</v>
      </c>
      <c r="S221" s="2">
        <f t="shared" si="68"/>
        <v>1488.3000000000004</v>
      </c>
      <c r="T221" s="2">
        <f t="shared" si="69"/>
        <v>1637.1300000000006</v>
      </c>
      <c r="U221" s="2">
        <f t="shared" si="70"/>
        <v>1449.4590000000003</v>
      </c>
      <c r="Z221" s="2">
        <f t="shared" si="62"/>
        <v>7457.889000000001</v>
      </c>
      <c r="AA221" s="2">
        <f t="shared" si="71"/>
        <v>124.29815000000002</v>
      </c>
      <c r="AB221" s="2">
        <f t="shared" si="72"/>
        <v>372.89445000000006</v>
      </c>
      <c r="AC221" s="2">
        <f t="shared" si="73"/>
        <v>3396.919281720001</v>
      </c>
      <c r="AD221" s="2">
        <f t="shared" si="63"/>
        <v>1491.5778000000003</v>
      </c>
      <c r="AE221" s="2">
        <f t="shared" si="64"/>
        <v>1491.5778000000003</v>
      </c>
      <c r="AF221" s="2">
        <f t="shared" si="74"/>
        <v>1491.5778000000003</v>
      </c>
      <c r="AG221" s="2">
        <f t="shared" si="75"/>
        <v>1118.6833500000002</v>
      </c>
      <c r="AH221" s="2">
        <v>0</v>
      </c>
      <c r="AK221"/>
      <c r="AL221"/>
    </row>
    <row r="222" spans="1:38" s="2" customFormat="1" x14ac:dyDescent="0.25">
      <c r="A222"/>
      <c r="B222">
        <v>53</v>
      </c>
      <c r="C222" t="s">
        <v>313</v>
      </c>
      <c r="D222" t="s">
        <v>356</v>
      </c>
      <c r="E222"/>
      <c r="F222">
        <v>79526</v>
      </c>
      <c r="G222"/>
      <c r="H222" s="1">
        <v>1800</v>
      </c>
      <c r="I222" s="2">
        <v>5</v>
      </c>
      <c r="J222" s="14">
        <v>0.1</v>
      </c>
      <c r="K222" t="s">
        <v>36</v>
      </c>
      <c r="L222" t="s">
        <v>37</v>
      </c>
      <c r="M222" s="12">
        <v>100</v>
      </c>
      <c r="N222" s="2">
        <f t="shared" si="76"/>
        <v>1200</v>
      </c>
      <c r="O222"/>
      <c r="P222" s="2">
        <f t="shared" si="65"/>
        <v>300</v>
      </c>
      <c r="Q222" s="2">
        <f t="shared" si="66"/>
        <v>1230</v>
      </c>
      <c r="R222" s="2">
        <f t="shared" si="67"/>
        <v>1353.0000000000002</v>
      </c>
      <c r="S222" s="2">
        <f t="shared" si="68"/>
        <v>1488.3000000000004</v>
      </c>
      <c r="T222" s="2">
        <f t="shared" si="69"/>
        <v>1637.1300000000006</v>
      </c>
      <c r="U222" s="2">
        <f t="shared" si="70"/>
        <v>1449.4590000000003</v>
      </c>
      <c r="Z222" s="2">
        <f t="shared" si="62"/>
        <v>7457.889000000001</v>
      </c>
      <c r="AA222" s="2">
        <f t="shared" si="71"/>
        <v>124.29815000000002</v>
      </c>
      <c r="AB222" s="2">
        <f t="shared" si="72"/>
        <v>372.89445000000006</v>
      </c>
      <c r="AC222" s="2">
        <f t="shared" si="73"/>
        <v>3396.919281720001</v>
      </c>
      <c r="AD222" s="2">
        <f t="shared" si="63"/>
        <v>1491.5778000000003</v>
      </c>
      <c r="AE222" s="2">
        <f t="shared" si="64"/>
        <v>1491.5778000000003</v>
      </c>
      <c r="AF222" s="2">
        <f t="shared" si="74"/>
        <v>1491.5778000000003</v>
      </c>
      <c r="AG222" s="2">
        <f t="shared" si="75"/>
        <v>1118.6833500000002</v>
      </c>
      <c r="AH222" s="2">
        <v>0</v>
      </c>
      <c r="AK222"/>
      <c r="AL222"/>
    </row>
    <row r="223" spans="1:38" s="2" customFormat="1" x14ac:dyDescent="0.25">
      <c r="A223"/>
      <c r="B223">
        <v>3</v>
      </c>
      <c r="C223" t="s">
        <v>314</v>
      </c>
      <c r="D223" t="s">
        <v>356</v>
      </c>
      <c r="E223"/>
      <c r="F223">
        <v>79540</v>
      </c>
      <c r="G223"/>
      <c r="H223" s="1">
        <v>5904.82</v>
      </c>
      <c r="I223" s="2">
        <v>5</v>
      </c>
      <c r="J223" s="14">
        <v>0.1</v>
      </c>
      <c r="K223" t="s">
        <v>36</v>
      </c>
      <c r="L223" t="s">
        <v>37</v>
      </c>
      <c r="M223" s="12">
        <v>50</v>
      </c>
      <c r="N223" s="2">
        <f t="shared" si="76"/>
        <v>600</v>
      </c>
      <c r="O223"/>
      <c r="P223" s="2">
        <f t="shared" si="65"/>
        <v>150</v>
      </c>
      <c r="Q223" s="2">
        <f t="shared" si="66"/>
        <v>615</v>
      </c>
      <c r="R223" s="2">
        <f t="shared" si="67"/>
        <v>676.50000000000011</v>
      </c>
      <c r="S223" s="2">
        <f t="shared" si="68"/>
        <v>744.1500000000002</v>
      </c>
      <c r="T223" s="2">
        <f t="shared" si="69"/>
        <v>818.56500000000028</v>
      </c>
      <c r="U223" s="2">
        <f t="shared" si="70"/>
        <v>724.72950000000014</v>
      </c>
      <c r="Z223" s="2">
        <f t="shared" si="62"/>
        <v>3728.9445000000005</v>
      </c>
      <c r="AA223" s="2">
        <f t="shared" si="71"/>
        <v>62.149075000000011</v>
      </c>
      <c r="AB223" s="2">
        <f t="shared" si="72"/>
        <v>186.44722500000003</v>
      </c>
      <c r="AC223" s="2">
        <f t="shared" si="73"/>
        <v>3396.919281720001</v>
      </c>
      <c r="AD223" s="2">
        <f t="shared" si="63"/>
        <v>745.78890000000013</v>
      </c>
      <c r="AE223" s="2">
        <f t="shared" si="64"/>
        <v>745.78890000000013</v>
      </c>
      <c r="AF223" s="2">
        <f t="shared" si="74"/>
        <v>745.78890000000013</v>
      </c>
      <c r="AG223" s="2">
        <f t="shared" si="75"/>
        <v>559.34167500000012</v>
      </c>
      <c r="AH223" s="2">
        <v>0</v>
      </c>
      <c r="AK223"/>
      <c r="AL223"/>
    </row>
    <row r="224" spans="1:38" s="2" customFormat="1" x14ac:dyDescent="0.25">
      <c r="A224"/>
      <c r="B224">
        <v>70</v>
      </c>
      <c r="C224" t="s">
        <v>315</v>
      </c>
      <c r="D224" t="s">
        <v>356</v>
      </c>
      <c r="E224"/>
      <c r="F224">
        <v>79600</v>
      </c>
      <c r="G224"/>
      <c r="H224" s="1">
        <v>10334.200000000001</v>
      </c>
      <c r="I224" s="2">
        <v>5</v>
      </c>
      <c r="J224" s="14">
        <v>0.1</v>
      </c>
      <c r="K224" t="s">
        <v>36</v>
      </c>
      <c r="L224" t="s">
        <v>37</v>
      </c>
      <c r="M224" s="12">
        <v>100</v>
      </c>
      <c r="N224" s="2">
        <f t="shared" si="76"/>
        <v>1200</v>
      </c>
      <c r="O224"/>
      <c r="P224" s="2">
        <f t="shared" si="65"/>
        <v>300</v>
      </c>
      <c r="Q224" s="2">
        <f t="shared" si="66"/>
        <v>1230</v>
      </c>
      <c r="R224" s="2">
        <f t="shared" si="67"/>
        <v>1353.0000000000002</v>
      </c>
      <c r="S224" s="2">
        <f t="shared" si="68"/>
        <v>1488.3000000000004</v>
      </c>
      <c r="T224" s="2">
        <f t="shared" si="69"/>
        <v>1637.1300000000006</v>
      </c>
      <c r="U224" s="2">
        <f t="shared" si="70"/>
        <v>1449.4590000000003</v>
      </c>
      <c r="Z224" s="2">
        <f t="shared" si="62"/>
        <v>7457.889000000001</v>
      </c>
      <c r="AA224" s="2">
        <f t="shared" si="71"/>
        <v>124.29815000000002</v>
      </c>
      <c r="AB224" s="2">
        <f t="shared" si="72"/>
        <v>372.89445000000006</v>
      </c>
      <c r="AC224" s="2">
        <f t="shared" si="73"/>
        <v>3396.919281720001</v>
      </c>
      <c r="AD224" s="2">
        <f t="shared" si="63"/>
        <v>1491.5778000000003</v>
      </c>
      <c r="AE224" s="2">
        <f t="shared" si="64"/>
        <v>1491.5778000000003</v>
      </c>
      <c r="AF224" s="2">
        <f t="shared" si="74"/>
        <v>1491.5778000000003</v>
      </c>
      <c r="AG224" s="2">
        <f t="shared" si="75"/>
        <v>1118.6833500000002</v>
      </c>
      <c r="AH224" s="2">
        <v>0</v>
      </c>
      <c r="AK224"/>
      <c r="AL224"/>
    </row>
    <row r="225" spans="1:38" s="2" customFormat="1" x14ac:dyDescent="0.25">
      <c r="A225"/>
      <c r="B225">
        <v>28</v>
      </c>
      <c r="C225" t="s">
        <v>316</v>
      </c>
      <c r="D225" t="s">
        <v>356</v>
      </c>
      <c r="E225"/>
      <c r="F225">
        <v>79631</v>
      </c>
      <c r="G225"/>
      <c r="H225" s="1">
        <v>5904.82</v>
      </c>
      <c r="I225" s="2">
        <v>5</v>
      </c>
      <c r="J225" s="14">
        <v>0.1</v>
      </c>
      <c r="K225" t="s">
        <v>36</v>
      </c>
      <c r="L225" t="s">
        <v>37</v>
      </c>
      <c r="M225" s="12">
        <v>50</v>
      </c>
      <c r="N225" s="2">
        <f t="shared" si="76"/>
        <v>600</v>
      </c>
      <c r="O225"/>
      <c r="P225" s="2">
        <f t="shared" si="65"/>
        <v>150</v>
      </c>
      <c r="Q225" s="2">
        <f t="shared" si="66"/>
        <v>615</v>
      </c>
      <c r="R225" s="2">
        <f t="shared" si="67"/>
        <v>676.50000000000011</v>
      </c>
      <c r="S225" s="2">
        <f t="shared" si="68"/>
        <v>744.1500000000002</v>
      </c>
      <c r="T225" s="2">
        <f t="shared" si="69"/>
        <v>818.56500000000028</v>
      </c>
      <c r="U225" s="2">
        <f t="shared" si="70"/>
        <v>724.72950000000014</v>
      </c>
      <c r="Z225" s="2">
        <f t="shared" si="62"/>
        <v>3728.9445000000005</v>
      </c>
      <c r="AA225" s="2">
        <f t="shared" si="71"/>
        <v>62.149075000000011</v>
      </c>
      <c r="AB225" s="2">
        <f t="shared" si="72"/>
        <v>186.44722500000003</v>
      </c>
      <c r="AC225" s="2">
        <f t="shared" si="73"/>
        <v>3396.919281720001</v>
      </c>
      <c r="AD225" s="2">
        <f t="shared" si="63"/>
        <v>745.78890000000013</v>
      </c>
      <c r="AE225" s="2">
        <f t="shared" si="64"/>
        <v>745.78890000000013</v>
      </c>
      <c r="AF225" s="2">
        <f t="shared" si="74"/>
        <v>745.78890000000013</v>
      </c>
      <c r="AG225" s="2">
        <f t="shared" si="75"/>
        <v>559.34167500000012</v>
      </c>
      <c r="AH225" s="2">
        <v>0</v>
      </c>
      <c r="AK225"/>
      <c r="AL225"/>
    </row>
    <row r="226" spans="1:38" x14ac:dyDescent="0.25">
      <c r="B226">
        <v>23</v>
      </c>
      <c r="C226" t="s">
        <v>317</v>
      </c>
      <c r="D226" t="s">
        <v>356</v>
      </c>
      <c r="F226">
        <v>79516</v>
      </c>
      <c r="H226" s="1">
        <v>11809.64</v>
      </c>
      <c r="I226" s="2">
        <v>5</v>
      </c>
      <c r="J226" s="14">
        <v>0.1</v>
      </c>
      <c r="K226" t="s">
        <v>36</v>
      </c>
      <c r="L226" t="s">
        <v>37</v>
      </c>
      <c r="M226" s="12">
        <v>100</v>
      </c>
      <c r="N226" s="2">
        <f t="shared" si="76"/>
        <v>1200</v>
      </c>
      <c r="P226" s="2">
        <f t="shared" si="65"/>
        <v>300</v>
      </c>
      <c r="Q226" s="2">
        <f t="shared" si="66"/>
        <v>1230</v>
      </c>
      <c r="R226" s="2">
        <f t="shared" si="67"/>
        <v>1353.0000000000002</v>
      </c>
      <c r="S226" s="2">
        <f t="shared" si="68"/>
        <v>1488.3000000000004</v>
      </c>
      <c r="T226" s="2">
        <f t="shared" si="69"/>
        <v>1637.1300000000006</v>
      </c>
      <c r="U226" s="2">
        <f t="shared" si="70"/>
        <v>1449.4590000000003</v>
      </c>
      <c r="Z226" s="2">
        <f t="shared" si="62"/>
        <v>7457.889000000001</v>
      </c>
      <c r="AA226" s="2">
        <f t="shared" si="71"/>
        <v>124.29815000000002</v>
      </c>
      <c r="AB226" s="2">
        <f t="shared" si="72"/>
        <v>372.89445000000006</v>
      </c>
      <c r="AC226" s="2">
        <f t="shared" si="73"/>
        <v>3396.919281720001</v>
      </c>
      <c r="AD226" s="2">
        <f t="shared" si="63"/>
        <v>1491.5778000000003</v>
      </c>
      <c r="AE226" s="2">
        <f t="shared" si="64"/>
        <v>1491.5778000000003</v>
      </c>
      <c r="AF226" s="2">
        <f t="shared" si="74"/>
        <v>1491.5778000000003</v>
      </c>
      <c r="AG226" s="2">
        <f t="shared" si="75"/>
        <v>1118.6833500000002</v>
      </c>
      <c r="AH226" s="2">
        <v>0</v>
      </c>
    </row>
    <row r="227" spans="1:38" x14ac:dyDescent="0.25">
      <c r="B227" t="s">
        <v>318</v>
      </c>
      <c r="C227" t="s">
        <v>319</v>
      </c>
      <c r="D227" t="s">
        <v>360</v>
      </c>
      <c r="F227">
        <v>2701</v>
      </c>
      <c r="H227" s="1">
        <v>4750.45</v>
      </c>
      <c r="I227" s="2">
        <v>5</v>
      </c>
      <c r="J227" s="14">
        <v>0.1</v>
      </c>
      <c r="K227" t="s">
        <v>36</v>
      </c>
      <c r="L227" t="s">
        <v>37</v>
      </c>
      <c r="M227" s="15">
        <v>40</v>
      </c>
      <c r="N227" s="2">
        <f t="shared" si="76"/>
        <v>480</v>
      </c>
      <c r="P227" s="2">
        <f t="shared" si="65"/>
        <v>120</v>
      </c>
      <c r="Q227" s="2">
        <f t="shared" si="66"/>
        <v>492</v>
      </c>
      <c r="R227" s="2">
        <f t="shared" si="67"/>
        <v>541.20000000000005</v>
      </c>
      <c r="S227" s="2">
        <f t="shared" si="68"/>
        <v>595.32000000000005</v>
      </c>
      <c r="T227" s="2">
        <f t="shared" si="69"/>
        <v>654.8520000000002</v>
      </c>
      <c r="U227" s="2">
        <f t="shared" si="70"/>
        <v>579.78360000000021</v>
      </c>
      <c r="Z227" s="2">
        <f t="shared" ref="Z227:Z235" si="77">SUM(P227:U227)</f>
        <v>2983.1556000000005</v>
      </c>
      <c r="AA227" s="2">
        <f t="shared" si="71"/>
        <v>49.719260000000006</v>
      </c>
      <c r="AB227" s="2">
        <f t="shared" si="72"/>
        <v>149.15778</v>
      </c>
      <c r="AC227" s="2">
        <f t="shared" si="73"/>
        <v>3396.919281720001</v>
      </c>
      <c r="AD227" s="2">
        <f t="shared" ref="AD227:AD235" si="78">12*AA227</f>
        <v>596.63112000000001</v>
      </c>
      <c r="AE227" s="2">
        <f t="shared" ref="AE227:AE235" si="79">12*AA227</f>
        <v>596.63112000000001</v>
      </c>
      <c r="AF227" s="2">
        <f t="shared" si="74"/>
        <v>596.63112000000001</v>
      </c>
      <c r="AG227" s="2">
        <f t="shared" si="75"/>
        <v>447.47334000000006</v>
      </c>
      <c r="AH227" s="2">
        <v>0</v>
      </c>
    </row>
    <row r="228" spans="1:38" x14ac:dyDescent="0.25">
      <c r="B228" t="s">
        <v>320</v>
      </c>
      <c r="C228" t="s">
        <v>321</v>
      </c>
      <c r="D228" t="s">
        <v>360</v>
      </c>
      <c r="F228">
        <v>3052</v>
      </c>
      <c r="H228" s="1">
        <v>5991.38</v>
      </c>
      <c r="I228" s="2">
        <v>5</v>
      </c>
      <c r="J228" s="14">
        <v>0.1</v>
      </c>
      <c r="K228" t="s">
        <v>36</v>
      </c>
      <c r="L228" t="s">
        <v>37</v>
      </c>
      <c r="M228">
        <v>414.17</v>
      </c>
      <c r="N228" s="2">
        <f t="shared" si="76"/>
        <v>4970.04</v>
      </c>
      <c r="P228" s="2">
        <f t="shared" si="65"/>
        <v>1242.51</v>
      </c>
      <c r="Q228" s="2">
        <f t="shared" si="66"/>
        <v>5094.2910000000002</v>
      </c>
      <c r="R228" s="2">
        <f t="shared" si="67"/>
        <v>5603.7201000000005</v>
      </c>
      <c r="S228" s="2">
        <f t="shared" si="68"/>
        <v>6164.0921100000014</v>
      </c>
      <c r="T228" s="2">
        <f t="shared" si="69"/>
        <v>6780.5013210000034</v>
      </c>
      <c r="U228" s="2">
        <f t="shared" si="70"/>
        <v>6003.224340300002</v>
      </c>
      <c r="Z228" s="2">
        <f t="shared" si="77"/>
        <v>30888.338871300009</v>
      </c>
      <c r="AA228" s="2">
        <f t="shared" si="71"/>
        <v>514.80564785500019</v>
      </c>
      <c r="AB228" s="2">
        <f t="shared" si="72"/>
        <v>1544.4169435650006</v>
      </c>
      <c r="AC228" s="2">
        <f t="shared" si="73"/>
        <v>3396.919281720001</v>
      </c>
      <c r="AD228" s="2">
        <f t="shared" si="78"/>
        <v>6177.6677742600023</v>
      </c>
      <c r="AE228" s="2">
        <f t="shared" si="79"/>
        <v>6177.6677742600023</v>
      </c>
      <c r="AF228" s="2">
        <f t="shared" si="74"/>
        <v>6177.6677742600023</v>
      </c>
      <c r="AG228" s="2">
        <f t="shared" si="75"/>
        <v>4633.2508306950022</v>
      </c>
      <c r="AH228" s="2">
        <v>0</v>
      </c>
    </row>
    <row r="229" spans="1:38" x14ac:dyDescent="0.25">
      <c r="B229" t="s">
        <v>322</v>
      </c>
      <c r="C229" t="s">
        <v>323</v>
      </c>
      <c r="D229" t="s">
        <v>360</v>
      </c>
      <c r="F229">
        <v>93701</v>
      </c>
      <c r="H229" s="1">
        <v>1874.56</v>
      </c>
      <c r="I229" s="2">
        <v>5</v>
      </c>
      <c r="J229" s="14">
        <v>0.1</v>
      </c>
      <c r="K229" t="s">
        <v>36</v>
      </c>
      <c r="L229" t="s">
        <v>37</v>
      </c>
      <c r="M229">
        <v>183.51</v>
      </c>
      <c r="N229" s="2">
        <f t="shared" si="76"/>
        <v>2202.12</v>
      </c>
      <c r="P229" s="2">
        <f t="shared" si="65"/>
        <v>550.53</v>
      </c>
      <c r="Q229" s="2">
        <f t="shared" si="66"/>
        <v>2257.1729999999998</v>
      </c>
      <c r="R229" s="2">
        <f t="shared" si="67"/>
        <v>2482.8903000000005</v>
      </c>
      <c r="S229" s="2">
        <f t="shared" si="68"/>
        <v>2731.1793300000004</v>
      </c>
      <c r="T229" s="2">
        <f t="shared" si="69"/>
        <v>3004.2972630000004</v>
      </c>
      <c r="U229" s="2">
        <f t="shared" si="70"/>
        <v>2659.9022109000007</v>
      </c>
      <c r="Z229" s="2">
        <f t="shared" si="77"/>
        <v>13685.972103900003</v>
      </c>
      <c r="AA229" s="2">
        <f t="shared" si="71"/>
        <v>228.09953506500005</v>
      </c>
      <c r="AB229" s="2">
        <f t="shared" si="72"/>
        <v>684.29860519500016</v>
      </c>
      <c r="AC229" s="2">
        <f t="shared" si="73"/>
        <v>3396.919281720001</v>
      </c>
      <c r="AD229" s="2">
        <f t="shared" si="78"/>
        <v>2737.1944207800007</v>
      </c>
      <c r="AE229" s="2">
        <f t="shared" si="79"/>
        <v>2737.1944207800007</v>
      </c>
      <c r="AF229" s="2">
        <f t="shared" si="74"/>
        <v>2737.1944207800007</v>
      </c>
      <c r="AG229" s="2">
        <f t="shared" si="75"/>
        <v>2052.8958155850005</v>
      </c>
      <c r="AH229" s="2">
        <v>0</v>
      </c>
    </row>
    <row r="230" spans="1:38" x14ac:dyDescent="0.25">
      <c r="B230" t="s">
        <v>324</v>
      </c>
      <c r="C230" t="s">
        <v>325</v>
      </c>
      <c r="D230" t="s">
        <v>360</v>
      </c>
      <c r="I230" s="2">
        <v>5</v>
      </c>
      <c r="J230" s="14">
        <v>0.1</v>
      </c>
      <c r="K230" t="s">
        <v>36</v>
      </c>
      <c r="L230" t="s">
        <v>37</v>
      </c>
      <c r="M230">
        <v>240</v>
      </c>
      <c r="N230" s="2">
        <f t="shared" si="76"/>
        <v>2880</v>
      </c>
      <c r="P230" s="2">
        <f t="shared" si="65"/>
        <v>720</v>
      </c>
      <c r="Q230" s="2">
        <f t="shared" si="66"/>
        <v>2952</v>
      </c>
      <c r="R230" s="2">
        <f t="shared" si="67"/>
        <v>3247.2000000000003</v>
      </c>
      <c r="S230" s="2">
        <f t="shared" si="68"/>
        <v>3571.920000000001</v>
      </c>
      <c r="T230" s="2">
        <f t="shared" si="69"/>
        <v>3929.112000000001</v>
      </c>
      <c r="U230" s="2">
        <f t="shared" si="70"/>
        <v>3478.7016000000012</v>
      </c>
      <c r="Z230" s="2">
        <f t="shared" si="77"/>
        <v>17898.933600000004</v>
      </c>
      <c r="AA230" s="2">
        <f t="shared" si="71"/>
        <v>298.31556000000006</v>
      </c>
      <c r="AB230" s="2">
        <f t="shared" si="72"/>
        <v>894.94668000000024</v>
      </c>
      <c r="AC230" s="2">
        <f t="shared" si="73"/>
        <v>3396.919281720001</v>
      </c>
      <c r="AD230" s="2">
        <f t="shared" si="78"/>
        <v>3579.786720000001</v>
      </c>
      <c r="AE230" s="2">
        <f t="shared" si="79"/>
        <v>3579.786720000001</v>
      </c>
      <c r="AF230" s="2">
        <f t="shared" si="74"/>
        <v>3579.786720000001</v>
      </c>
      <c r="AG230" s="2">
        <f t="shared" si="75"/>
        <v>2684.8400400000005</v>
      </c>
      <c r="AH230" s="2">
        <v>0</v>
      </c>
    </row>
    <row r="231" spans="1:38" x14ac:dyDescent="0.25">
      <c r="B231" t="s">
        <v>326</v>
      </c>
      <c r="C231" t="s">
        <v>327</v>
      </c>
      <c r="D231" t="s">
        <v>360</v>
      </c>
      <c r="I231" s="2">
        <v>5</v>
      </c>
      <c r="J231" s="14">
        <v>0.1</v>
      </c>
      <c r="K231" t="s">
        <v>36</v>
      </c>
      <c r="L231" t="s">
        <v>37</v>
      </c>
      <c r="M231" s="15">
        <v>60</v>
      </c>
      <c r="N231" s="2">
        <f t="shared" si="76"/>
        <v>720</v>
      </c>
      <c r="P231" s="2">
        <f t="shared" si="65"/>
        <v>180</v>
      </c>
      <c r="Q231" s="2">
        <f t="shared" si="66"/>
        <v>738</v>
      </c>
      <c r="R231" s="2">
        <f t="shared" si="67"/>
        <v>811.80000000000007</v>
      </c>
      <c r="S231" s="2">
        <f t="shared" si="68"/>
        <v>892.98000000000025</v>
      </c>
      <c r="T231" s="2">
        <f t="shared" si="69"/>
        <v>982.27800000000025</v>
      </c>
      <c r="U231" s="2">
        <f t="shared" si="70"/>
        <v>869.67540000000031</v>
      </c>
      <c r="Z231" s="2">
        <f t="shared" si="77"/>
        <v>4474.733400000001</v>
      </c>
      <c r="AA231" s="2">
        <f t="shared" si="71"/>
        <v>74.578890000000015</v>
      </c>
      <c r="AB231" s="2">
        <f t="shared" si="72"/>
        <v>223.73667000000006</v>
      </c>
      <c r="AC231" s="2">
        <f t="shared" si="73"/>
        <v>3396.919281720001</v>
      </c>
      <c r="AD231" s="2">
        <f t="shared" si="78"/>
        <v>894.94668000000024</v>
      </c>
      <c r="AE231" s="2">
        <f t="shared" si="79"/>
        <v>894.94668000000024</v>
      </c>
      <c r="AF231" s="2">
        <f t="shared" si="74"/>
        <v>894.94668000000024</v>
      </c>
      <c r="AG231" s="2">
        <f t="shared" si="75"/>
        <v>671.21001000000012</v>
      </c>
      <c r="AH231" s="2">
        <v>0</v>
      </c>
    </row>
    <row r="232" spans="1:38" x14ac:dyDescent="0.25">
      <c r="B232" t="s">
        <v>328</v>
      </c>
      <c r="C232" t="s">
        <v>329</v>
      </c>
      <c r="D232" t="s">
        <v>360</v>
      </c>
      <c r="F232">
        <v>28872</v>
      </c>
      <c r="H232" s="1">
        <v>389.41</v>
      </c>
      <c r="I232" s="2">
        <v>5</v>
      </c>
      <c r="J232" s="14">
        <v>0.1</v>
      </c>
      <c r="K232" t="s">
        <v>36</v>
      </c>
      <c r="L232" t="s">
        <v>37</v>
      </c>
      <c r="M232" s="15">
        <v>48.38</v>
      </c>
      <c r="N232" s="2">
        <f t="shared" si="76"/>
        <v>580.56000000000006</v>
      </c>
      <c r="P232" s="2">
        <f t="shared" si="65"/>
        <v>145.14000000000001</v>
      </c>
      <c r="Q232" s="2">
        <f t="shared" si="66"/>
        <v>595.07400000000007</v>
      </c>
      <c r="R232" s="2">
        <f t="shared" si="67"/>
        <v>654.58140000000014</v>
      </c>
      <c r="S232" s="2">
        <f t="shared" si="68"/>
        <v>720.03954000000022</v>
      </c>
      <c r="T232" s="2">
        <f t="shared" si="69"/>
        <v>792.04349400000024</v>
      </c>
      <c r="U232" s="2">
        <f t="shared" si="70"/>
        <v>701.24826420000034</v>
      </c>
      <c r="Z232" s="2">
        <f t="shared" si="77"/>
        <v>3608.1266982000016</v>
      </c>
      <c r="AA232" s="2">
        <f t="shared" si="71"/>
        <v>60.135444970000023</v>
      </c>
      <c r="AB232" s="2">
        <f t="shared" si="72"/>
        <v>180.40633491000006</v>
      </c>
      <c r="AC232" s="2">
        <f t="shared" si="73"/>
        <v>3396.919281720001</v>
      </c>
      <c r="AD232" s="2">
        <f t="shared" si="78"/>
        <v>721.62533964000022</v>
      </c>
      <c r="AE232" s="2">
        <f t="shared" si="79"/>
        <v>721.62533964000022</v>
      </c>
      <c r="AF232" s="2">
        <f t="shared" si="74"/>
        <v>721.62533964000022</v>
      </c>
      <c r="AG232" s="2">
        <f t="shared" si="75"/>
        <v>541.21900473000017</v>
      </c>
      <c r="AH232" s="2">
        <v>0</v>
      </c>
    </row>
    <row r="233" spans="1:38" x14ac:dyDescent="0.25">
      <c r="B233" t="s">
        <v>330</v>
      </c>
      <c r="C233" t="s">
        <v>331</v>
      </c>
      <c r="D233" t="s">
        <v>360</v>
      </c>
      <c r="I233" s="2">
        <v>5</v>
      </c>
      <c r="J233" s="14">
        <v>0.1</v>
      </c>
      <c r="K233" t="s">
        <v>36</v>
      </c>
      <c r="L233" t="s">
        <v>37</v>
      </c>
      <c r="M233">
        <v>550</v>
      </c>
      <c r="N233" s="2">
        <f t="shared" si="76"/>
        <v>6600</v>
      </c>
      <c r="P233" s="2">
        <f t="shared" si="65"/>
        <v>1650</v>
      </c>
      <c r="Q233" s="2">
        <f t="shared" si="66"/>
        <v>6765</v>
      </c>
      <c r="R233" s="2">
        <f t="shared" si="67"/>
        <v>7441.5</v>
      </c>
      <c r="S233" s="2">
        <f t="shared" si="68"/>
        <v>8185.6500000000015</v>
      </c>
      <c r="T233" s="2">
        <f t="shared" si="69"/>
        <v>9004.215000000002</v>
      </c>
      <c r="U233" s="2">
        <f t="shared" si="70"/>
        <v>7972.0245000000032</v>
      </c>
      <c r="Z233" s="2">
        <f t="shared" si="77"/>
        <v>41018.389500000005</v>
      </c>
      <c r="AA233" s="2">
        <f t="shared" si="71"/>
        <v>683.63982500000009</v>
      </c>
      <c r="AB233" s="2">
        <f t="shared" si="72"/>
        <v>2050.9194750000001</v>
      </c>
      <c r="AC233" s="2">
        <f t="shared" si="73"/>
        <v>3396.919281720001</v>
      </c>
      <c r="AD233" s="2">
        <f t="shared" si="78"/>
        <v>8203.6779000000006</v>
      </c>
      <c r="AE233" s="2">
        <f t="shared" si="79"/>
        <v>8203.6779000000006</v>
      </c>
      <c r="AF233" s="2">
        <f t="shared" si="74"/>
        <v>8203.6779000000006</v>
      </c>
      <c r="AG233" s="2">
        <f t="shared" si="75"/>
        <v>6152.7584250000009</v>
      </c>
      <c r="AH233" s="2">
        <v>0</v>
      </c>
    </row>
    <row r="234" spans="1:38" x14ac:dyDescent="0.25">
      <c r="B234" t="s">
        <v>332</v>
      </c>
      <c r="C234" t="s">
        <v>333</v>
      </c>
      <c r="D234" t="s">
        <v>360</v>
      </c>
      <c r="I234" s="2">
        <v>5</v>
      </c>
      <c r="J234" s="14">
        <v>0.1</v>
      </c>
      <c r="K234" t="s">
        <v>36</v>
      </c>
      <c r="L234" t="s">
        <v>37</v>
      </c>
      <c r="M234">
        <v>54.37</v>
      </c>
      <c r="N234" s="2">
        <f t="shared" si="76"/>
        <v>652.43999999999994</v>
      </c>
      <c r="P234" s="2">
        <f t="shared" si="65"/>
        <v>163.10999999999999</v>
      </c>
      <c r="Q234" s="2">
        <f t="shared" si="66"/>
        <v>668.75099999999998</v>
      </c>
      <c r="R234" s="2">
        <f t="shared" si="67"/>
        <v>735.62610000000006</v>
      </c>
      <c r="S234" s="2">
        <f t="shared" si="68"/>
        <v>809.18871000000001</v>
      </c>
      <c r="T234" s="2">
        <f t="shared" si="69"/>
        <v>890.10758100000021</v>
      </c>
      <c r="U234" s="2">
        <f t="shared" si="70"/>
        <v>788.07085830000028</v>
      </c>
      <c r="Z234" s="2">
        <f t="shared" si="77"/>
        <v>4054.8542493000004</v>
      </c>
      <c r="AA234" s="2">
        <f t="shared" si="71"/>
        <v>67.580904155000013</v>
      </c>
      <c r="AB234" s="2">
        <f t="shared" si="72"/>
        <v>202.74271246500004</v>
      </c>
      <c r="AC234" s="2">
        <f t="shared" si="73"/>
        <v>3396.919281720001</v>
      </c>
      <c r="AD234" s="2">
        <f t="shared" si="78"/>
        <v>810.97084986000016</v>
      </c>
      <c r="AE234" s="2">
        <f t="shared" si="79"/>
        <v>810.97084986000016</v>
      </c>
      <c r="AF234" s="2">
        <f t="shared" si="74"/>
        <v>810.97084986000016</v>
      </c>
      <c r="AG234" s="2">
        <f t="shared" si="75"/>
        <v>608.22813739500009</v>
      </c>
      <c r="AH234" s="2">
        <v>0</v>
      </c>
    </row>
    <row r="235" spans="1:38" x14ac:dyDescent="0.25">
      <c r="A235" s="8"/>
      <c r="B235" t="s">
        <v>334</v>
      </c>
      <c r="C235" t="s">
        <v>335</v>
      </c>
      <c r="D235" t="s">
        <v>360</v>
      </c>
      <c r="I235" s="2">
        <v>5</v>
      </c>
      <c r="J235" s="14">
        <v>0.1</v>
      </c>
      <c r="K235" t="s">
        <v>36</v>
      </c>
      <c r="L235" t="s">
        <v>37</v>
      </c>
      <c r="M235">
        <v>56.45</v>
      </c>
      <c r="N235" s="2">
        <f t="shared" si="76"/>
        <v>677.40000000000009</v>
      </c>
      <c r="P235" s="2">
        <f t="shared" si="65"/>
        <v>169.35000000000002</v>
      </c>
      <c r="Q235" s="2">
        <f t="shared" si="66"/>
        <v>694.33500000000004</v>
      </c>
      <c r="R235" s="2">
        <f t="shared" si="67"/>
        <v>763.76850000000013</v>
      </c>
      <c r="S235" s="2">
        <f t="shared" si="68"/>
        <v>840.14535000000024</v>
      </c>
      <c r="T235" s="2">
        <f t="shared" si="69"/>
        <v>924.15988500000026</v>
      </c>
      <c r="U235" s="2">
        <f t="shared" si="70"/>
        <v>818.21960550000028</v>
      </c>
      <c r="Z235" s="2">
        <f t="shared" si="77"/>
        <v>4209.9783405000007</v>
      </c>
      <c r="AA235" s="2">
        <f t="shared" si="71"/>
        <v>70.166305675000018</v>
      </c>
      <c r="AB235" s="2">
        <f t="shared" si="72"/>
        <v>210.49891702500005</v>
      </c>
      <c r="AC235" s="2">
        <f t="shared" si="73"/>
        <v>3396.919281720001</v>
      </c>
      <c r="AD235" s="2">
        <f t="shared" si="78"/>
        <v>841.99566810000022</v>
      </c>
      <c r="AE235" s="2">
        <f t="shared" si="79"/>
        <v>841.99566810000022</v>
      </c>
      <c r="AF235" s="2">
        <f t="shared" si="74"/>
        <v>841.99566810000022</v>
      </c>
      <c r="AG235" s="2">
        <f t="shared" si="75"/>
        <v>631.49675107500013</v>
      </c>
      <c r="AH235" s="2">
        <v>0</v>
      </c>
    </row>
    <row r="239" spans="1:38" ht="15.75" thickBot="1" x14ac:dyDescent="0.3">
      <c r="H239" s="26">
        <f t="shared" ref="H239:L239" si="80">SUM(H6:H238)</f>
        <v>2601776.0500000003</v>
      </c>
      <c r="I239" s="26">
        <f t="shared" si="80"/>
        <v>1150</v>
      </c>
      <c r="J239" s="26">
        <f t="shared" si="80"/>
        <v>22.900000000000055</v>
      </c>
      <c r="K239" s="26">
        <f t="shared" si="80"/>
        <v>0</v>
      </c>
      <c r="L239" s="26">
        <f t="shared" si="80"/>
        <v>0</v>
      </c>
      <c r="M239" s="26">
        <f t="shared" ref="M239:AK239" si="81">SUM(M6:M238)</f>
        <v>79603.976666666669</v>
      </c>
      <c r="N239" s="26">
        <f t="shared" si="81"/>
        <v>955247.7200000002</v>
      </c>
      <c r="O239" s="26">
        <f t="shared" si="81"/>
        <v>0</v>
      </c>
      <c r="P239" s="26">
        <f t="shared" si="81"/>
        <v>383689.5</v>
      </c>
      <c r="Q239" s="26">
        <f t="shared" si="81"/>
        <v>970459.85</v>
      </c>
      <c r="R239" s="26">
        <f t="shared" si="81"/>
        <v>1076140.8250000002</v>
      </c>
      <c r="S239" s="26">
        <f t="shared" si="81"/>
        <v>1147481.7115000009</v>
      </c>
      <c r="T239" s="26">
        <f t="shared" si="81"/>
        <v>1239585.6526499921</v>
      </c>
      <c r="U239" s="26">
        <f t="shared" si="81"/>
        <v>1045110.0812350023</v>
      </c>
      <c r="V239" s="26">
        <f t="shared" si="81"/>
        <v>35403.316601400016</v>
      </c>
      <c r="W239" s="26">
        <f t="shared" si="81"/>
        <v>24429.513405000012</v>
      </c>
      <c r="X239" s="26">
        <f t="shared" si="81"/>
        <v>16831.576903350007</v>
      </c>
      <c r="Y239" s="26">
        <f t="shared" si="81"/>
        <v>2475.8450755500012</v>
      </c>
      <c r="Z239" s="26">
        <f t="shared" si="81"/>
        <v>5941607.8723703409</v>
      </c>
      <c r="AA239" s="26">
        <f t="shared" si="81"/>
        <v>98787.736503822933</v>
      </c>
      <c r="AB239" s="26">
        <f t="shared" si="81"/>
        <v>470610.17830398196</v>
      </c>
      <c r="AC239" s="26">
        <f t="shared" si="81"/>
        <v>927576.01866722491</v>
      </c>
      <c r="AD239" s="26">
        <f t="shared" si="81"/>
        <v>1172268.1852405658</v>
      </c>
      <c r="AE239" s="26">
        <f t="shared" si="81"/>
        <v>1150032.3767733607</v>
      </c>
      <c r="AF239" s="26">
        <f t="shared" si="81"/>
        <v>1119688.2769622847</v>
      </c>
      <c r="AG239" s="26">
        <f t="shared" si="81"/>
        <v>807064.34701515594</v>
      </c>
      <c r="AH239" s="26">
        <f t="shared" si="81"/>
        <v>37098.281036310007</v>
      </c>
      <c r="AI239" s="26">
        <f t="shared" si="81"/>
        <v>16053.389233500002</v>
      </c>
      <c r="AJ239" s="26">
        <f t="shared" si="81"/>
        <v>3288.5534298050006</v>
      </c>
      <c r="AK239" s="26">
        <f t="shared" si="81"/>
        <v>1673.4295831050003</v>
      </c>
      <c r="AL239" s="13"/>
    </row>
    <row r="240" spans="1:38" ht="15.75" thickTop="1" x14ac:dyDescent="0.25"/>
    <row r="241" spans="1:38" x14ac:dyDescent="0.25">
      <c r="B241" s="8"/>
    </row>
    <row r="243" spans="1:38" s="1" customFormat="1" x14ac:dyDescent="0.25">
      <c r="A243"/>
      <c r="B243"/>
      <c r="C243"/>
      <c r="D243"/>
      <c r="E243"/>
      <c r="F243"/>
      <c r="G243"/>
      <c r="H243" s="16"/>
      <c r="K243"/>
      <c r="L243"/>
      <c r="M243"/>
      <c r="N243" s="2"/>
      <c r="O24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/>
      <c r="AL243"/>
    </row>
    <row r="244" spans="1:38" s="1" customFormat="1" x14ac:dyDescent="0.25">
      <c r="A244"/>
      <c r="B244"/>
      <c r="C244"/>
      <c r="D244"/>
      <c r="E244"/>
      <c r="F244"/>
      <c r="G244"/>
      <c r="H244" s="16"/>
      <c r="K244"/>
      <c r="L244"/>
      <c r="M244"/>
      <c r="N244" s="2"/>
      <c r="O24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/>
      <c r="AL244"/>
    </row>
    <row r="245" spans="1:38" s="1" customFormat="1" x14ac:dyDescent="0.25">
      <c r="A245"/>
      <c r="B245"/>
      <c r="C245"/>
      <c r="D245"/>
      <c r="E245"/>
      <c r="F245"/>
      <c r="G245"/>
      <c r="H245" s="16"/>
      <c r="K245"/>
      <c r="L245"/>
      <c r="M245"/>
      <c r="N245" s="2"/>
      <c r="O245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/>
      <c r="AL245"/>
    </row>
    <row r="246" spans="1:38" s="1" customFormat="1" x14ac:dyDescent="0.25">
      <c r="A246"/>
      <c r="B246"/>
      <c r="C246"/>
      <c r="D246"/>
      <c r="E246"/>
      <c r="F246"/>
      <c r="G246"/>
      <c r="H246" s="16"/>
      <c r="K246"/>
      <c r="L246"/>
      <c r="M246"/>
      <c r="N246" s="2"/>
      <c r="O246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/>
      <c r="AL246"/>
    </row>
    <row r="247" spans="1:38" s="1" customFormat="1" x14ac:dyDescent="0.25">
      <c r="A247"/>
      <c r="B247"/>
      <c r="C247"/>
      <c r="D247"/>
      <c r="E247"/>
      <c r="F247"/>
      <c r="G247"/>
      <c r="H247" s="16"/>
      <c r="K247"/>
      <c r="L247"/>
      <c r="M247"/>
      <c r="N247" s="2"/>
      <c r="O247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/>
      <c r="AL247"/>
    </row>
    <row r="248" spans="1:38" s="1" customFormat="1" x14ac:dyDescent="0.25">
      <c r="A248"/>
      <c r="K248"/>
      <c r="L248"/>
      <c r="M248"/>
      <c r="N248" s="2"/>
      <c r="O248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/>
      <c r="AL248"/>
    </row>
    <row r="249" spans="1:38" s="1" customFormat="1" x14ac:dyDescent="0.25">
      <c r="A249"/>
      <c r="K249"/>
      <c r="L249"/>
      <c r="M249"/>
      <c r="N249" s="2"/>
      <c r="O249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/>
      <c r="AL249"/>
    </row>
    <row r="250" spans="1:38" s="1" customFormat="1" x14ac:dyDescent="0.25">
      <c r="A250"/>
      <c r="K250"/>
      <c r="L250"/>
      <c r="M250"/>
      <c r="N250" s="2"/>
      <c r="O250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/>
      <c r="AL250"/>
    </row>
    <row r="251" spans="1:38" s="1" customFormat="1" x14ac:dyDescent="0.25">
      <c r="A251"/>
      <c r="K251"/>
      <c r="L251"/>
      <c r="M251"/>
      <c r="N251" s="2"/>
      <c r="O25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/>
      <c r="AL251"/>
    </row>
    <row r="252" spans="1:38" s="1" customFormat="1" x14ac:dyDescent="0.25">
      <c r="A252"/>
      <c r="K252"/>
      <c r="L252"/>
      <c r="M252"/>
      <c r="N252" s="2"/>
      <c r="O25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/>
      <c r="AL252"/>
    </row>
    <row r="253" spans="1:38" s="1" customFormat="1" x14ac:dyDescent="0.25">
      <c r="A253"/>
      <c r="K253"/>
      <c r="L253"/>
      <c r="M253"/>
      <c r="N253" s="2"/>
      <c r="O25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/>
      <c r="AL253"/>
    </row>
    <row r="255" spans="1:38" s="1" customFormat="1" x14ac:dyDescent="0.25">
      <c r="A255"/>
      <c r="K255"/>
      <c r="L255"/>
      <c r="M255"/>
      <c r="N255" s="2"/>
      <c r="O255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/>
      <c r="AL255"/>
    </row>
    <row r="256" spans="1:38" s="1" customFormat="1" x14ac:dyDescent="0.25">
      <c r="A256"/>
      <c r="K256"/>
      <c r="L256"/>
      <c r="M256"/>
      <c r="N256" s="2"/>
      <c r="O256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/>
      <c r="AL256"/>
    </row>
    <row r="257" spans="1:38" s="1" customFormat="1" x14ac:dyDescent="0.25">
      <c r="A257"/>
      <c r="K257"/>
      <c r="L257"/>
      <c r="M257"/>
      <c r="N257" s="2"/>
      <c r="O257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/>
      <c r="AL257"/>
    </row>
  </sheetData>
  <mergeCells count="1">
    <mergeCell ref="P2:Z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35EE-428A-4493-B873-31556AAEACA6}">
  <dimension ref="A2:H21"/>
  <sheetViews>
    <sheetView tabSelected="1" workbookViewId="0">
      <selection activeCell="C8" sqref="C8"/>
    </sheetView>
  </sheetViews>
  <sheetFormatPr defaultRowHeight="15" x14ac:dyDescent="0.25"/>
  <cols>
    <col min="1" max="1" width="31.5703125" customWidth="1"/>
    <col min="2" max="2" width="15" customWidth="1"/>
    <col min="3" max="3" width="17.7109375" customWidth="1"/>
    <col min="4" max="4" width="15.42578125" customWidth="1"/>
  </cols>
  <sheetData>
    <row r="2" spans="1:8" x14ac:dyDescent="0.25">
      <c r="A2" t="s">
        <v>336</v>
      </c>
      <c r="E2" s="16"/>
    </row>
    <row r="3" spans="1:8" x14ac:dyDescent="0.25">
      <c r="E3" s="16"/>
    </row>
    <row r="4" spans="1:8" x14ac:dyDescent="0.25">
      <c r="B4" s="17">
        <v>2024</v>
      </c>
      <c r="C4" s="8">
        <v>2023</v>
      </c>
      <c r="E4" s="16"/>
    </row>
    <row r="5" spans="1:8" x14ac:dyDescent="0.25">
      <c r="A5" s="8" t="s">
        <v>349</v>
      </c>
      <c r="B5" s="2">
        <f>'Consolidated Lease Reg 2024'!AE239</f>
        <v>1150032.3767733607</v>
      </c>
      <c r="C5" s="25">
        <f>'Consolidated Lease Reg 2024'!AD239</f>
        <v>1172268.1852405658</v>
      </c>
      <c r="D5" s="17"/>
      <c r="E5" s="16"/>
      <c r="F5" s="18"/>
      <c r="G5" s="17"/>
      <c r="H5" s="17"/>
    </row>
    <row r="6" spans="1:8" x14ac:dyDescent="0.25">
      <c r="A6" s="8" t="s">
        <v>351</v>
      </c>
      <c r="B6" s="2">
        <f>SUM('Consolidated Lease Reg 2024'!AF239:AI239)</f>
        <v>1979904.2942472505</v>
      </c>
      <c r="C6" s="20">
        <f>'Consolidated Lease Reg 2024'!AE239+'Consolidated Lease Reg 2024'!AF239+'Consolidated Lease Reg 2024'!AG239</f>
        <v>3076785.0007508011</v>
      </c>
      <c r="E6" s="16"/>
    </row>
    <row r="7" spans="1:8" x14ac:dyDescent="0.25">
      <c r="A7" s="8" t="s">
        <v>350</v>
      </c>
      <c r="B7" s="2">
        <f>SUM('Consolidated Lease Reg 2024'!AJ239:AK239)</f>
        <v>4961.983012910001</v>
      </c>
      <c r="C7" s="20">
        <f>'Consolidated Lease Reg 2024'!AI239+'Consolidated Lease Reg 2024'!AJ239+'Consolidated Lease Reg 2024'!AK239</f>
        <v>21015.372246410003</v>
      </c>
      <c r="E7" s="16"/>
    </row>
    <row r="8" spans="1:8" x14ac:dyDescent="0.25">
      <c r="E8" s="1"/>
    </row>
    <row r="9" spans="1:8" x14ac:dyDescent="0.25">
      <c r="A9" s="11" t="s">
        <v>337</v>
      </c>
      <c r="E9" s="1"/>
    </row>
    <row r="10" spans="1:8" x14ac:dyDescent="0.25">
      <c r="A10" s="11" t="s">
        <v>338</v>
      </c>
      <c r="E10" s="1"/>
    </row>
    <row r="11" spans="1:8" x14ac:dyDescent="0.25">
      <c r="A11" s="11" t="s">
        <v>339</v>
      </c>
      <c r="E11" s="1"/>
    </row>
    <row r="12" spans="1:8" x14ac:dyDescent="0.25">
      <c r="A12" s="11"/>
      <c r="E12" s="1"/>
    </row>
    <row r="13" spans="1:8" x14ac:dyDescent="0.25">
      <c r="A13" s="11" t="s">
        <v>340</v>
      </c>
      <c r="E13" s="1"/>
    </row>
    <row r="14" spans="1:8" x14ac:dyDescent="0.25">
      <c r="A14" t="s">
        <v>341</v>
      </c>
      <c r="E14" s="1"/>
    </row>
    <row r="15" spans="1:8" x14ac:dyDescent="0.25">
      <c r="A15" s="11" t="s">
        <v>342</v>
      </c>
      <c r="E15" s="1"/>
    </row>
    <row r="16" spans="1:8" x14ac:dyDescent="0.25">
      <c r="E16" s="1"/>
    </row>
    <row r="17" spans="1:5" x14ac:dyDescent="0.25">
      <c r="A17" s="11" t="s">
        <v>343</v>
      </c>
      <c r="E17" s="1"/>
    </row>
    <row r="18" spans="1:5" x14ac:dyDescent="0.25">
      <c r="A18" t="s">
        <v>344</v>
      </c>
      <c r="E18" s="1"/>
    </row>
    <row r="19" spans="1:5" x14ac:dyDescent="0.25">
      <c r="E19" s="1"/>
    </row>
    <row r="20" spans="1:5" x14ac:dyDescent="0.25">
      <c r="A20" t="s">
        <v>345</v>
      </c>
      <c r="E20" s="1"/>
    </row>
    <row r="21" spans="1:5" x14ac:dyDescent="0.25">
      <c r="E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 Lease Reg 2024</vt:lpstr>
      <vt:lpstr>Disclosure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lizll Le Grange</cp:lastModifiedBy>
  <dcterms:created xsi:type="dcterms:W3CDTF">2024-08-22T13:27:36Z</dcterms:created>
  <dcterms:modified xsi:type="dcterms:W3CDTF">2024-11-01T07:33:33Z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6f4fcd-8401-41c8-bfac-a60235e9eb06_Enabled">
    <vt:lpwstr>true</vt:lpwstr>
  </property>
  <property fmtid="{D5CDD505-2E9C-101B-9397-08002B2CF9AE}" pid="3" name="MSIP_Label_616f4fcd-8401-41c8-bfac-a60235e9eb06_SetDate">
    <vt:lpwstr>2024-11-01T07:32:01Z</vt:lpwstr>
  </property>
  <property fmtid="{D5CDD505-2E9C-101B-9397-08002B2CF9AE}" pid="4" name="MSIP_Label_616f4fcd-8401-41c8-bfac-a60235e9eb06_Method">
    <vt:lpwstr>Privileged</vt:lpwstr>
  </property>
  <property fmtid="{D5CDD505-2E9C-101B-9397-08002B2CF9AE}" pid="5" name="MSIP_Label_616f4fcd-8401-41c8-bfac-a60235e9eb06_Name">
    <vt:lpwstr>General Information</vt:lpwstr>
  </property>
  <property fmtid="{D5CDD505-2E9C-101B-9397-08002B2CF9AE}" pid="6" name="MSIP_Label_616f4fcd-8401-41c8-bfac-a60235e9eb06_SiteId">
    <vt:lpwstr>96cb76fa-e95c-4b46-8af5-91bec5d808f2</vt:lpwstr>
  </property>
  <property fmtid="{D5CDD505-2E9C-101B-9397-08002B2CF9AE}" pid="7" name="MSIP_Label_616f4fcd-8401-41c8-bfac-a60235e9eb06_ActionId">
    <vt:lpwstr>69ad71c8-01d7-4a36-834e-64475e09c46c</vt:lpwstr>
  </property>
  <property fmtid="{D5CDD505-2E9C-101B-9397-08002B2CF9AE}" pid="8" name="MSIP_Label_616f4fcd-8401-41c8-bfac-a60235e9eb06_ContentBits">
    <vt:lpwstr>0</vt:lpwstr>
  </property>
</Properties>
</file>